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3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agoldy</author>
  </authors>
  <commentList>
    <comment ref="F4" authorId="0">
      <text>
        <r>
          <rPr>
            <b/>
            <sz val="9"/>
            <rFont val="Tahoma"/>
            <family val="0"/>
          </rPr>
          <t>agoldy:</t>
        </r>
        <r>
          <rPr>
            <sz val="9"/>
            <rFont val="Tahoma"/>
            <family val="0"/>
          </rPr>
          <t xml:space="preserve">
10 cubes</t>
        </r>
      </text>
    </comment>
    <comment ref="A8" authorId="0">
      <text>
        <r>
          <rPr>
            <b/>
            <sz val="9"/>
            <rFont val="Tahoma"/>
            <family val="0"/>
          </rPr>
          <t>agoldy:</t>
        </r>
        <r>
          <rPr>
            <sz val="9"/>
            <rFont val="Tahoma"/>
            <family val="0"/>
          </rPr>
          <t xml:space="preserve">
Body Fortress Super Adnaced Whey Protein</t>
        </r>
      </text>
    </comment>
  </commentList>
</comments>
</file>

<file path=xl/sharedStrings.xml><?xml version="1.0" encoding="utf-8"?>
<sst xmlns="http://schemas.openxmlformats.org/spreadsheetml/2006/main" count="25" uniqueCount="21">
  <si>
    <t>craisins</t>
  </si>
  <si>
    <t>raisins</t>
  </si>
  <si>
    <t>protein powder</t>
  </si>
  <si>
    <t>Ingredient</t>
  </si>
  <si>
    <t>Carbs</t>
  </si>
  <si>
    <t>Protein</t>
  </si>
  <si>
    <t>Total</t>
  </si>
  <si>
    <t>oatmeal</t>
  </si>
  <si>
    <t>crunchy peanut butter</t>
  </si>
  <si>
    <t>caramel</t>
  </si>
  <si>
    <t>baking chocolate</t>
  </si>
  <si>
    <t>Cost</t>
  </si>
  <si>
    <t>Cal</t>
  </si>
  <si>
    <t>Cal/cup</t>
  </si>
  <si>
    <t>Carbs/cup</t>
  </si>
  <si>
    <t>Protein/cup</t>
  </si>
  <si>
    <t>Cost/cup</t>
  </si>
  <si>
    <t>Recipe (cups)</t>
  </si>
  <si>
    <t>sweetened condensed milk</t>
  </si>
  <si>
    <t>walnuts</t>
  </si>
  <si>
    <t>Per Serving (1 cup)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</si>
</sst>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34" fillId="0" borderId="23" xfId="0" applyFont="1" applyBorder="1" applyAlignment="1">
      <alignment/>
    </xf>
    <xf numFmtId="0" fontId="34" fillId="0" borderId="15" xfId="0" applyFont="1" applyBorder="1" applyAlignment="1">
      <alignment/>
    </xf>
    <xf numFmtId="4" fontId="34" fillId="0" borderId="14" xfId="0" applyNumberFormat="1" applyFont="1" applyBorder="1" applyAlignment="1">
      <alignment/>
    </xf>
    <xf numFmtId="2" fontId="0" fillId="0" borderId="23" xfId="0" applyNumberFormat="1" applyBorder="1" applyAlignment="1">
      <alignment/>
    </xf>
    <xf numFmtId="164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4" fillId="0" borderId="25" xfId="0" applyFont="1" applyBorder="1" applyAlignment="1">
      <alignment/>
    </xf>
    <xf numFmtId="2" fontId="0" fillId="0" borderId="25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34" fillId="0" borderId="26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29" xfId="0" applyFont="1" applyBorder="1" applyAlignment="1">
      <alignment/>
    </xf>
    <xf numFmtId="0" fontId="34" fillId="0" borderId="14" xfId="0" applyFont="1" applyBorder="1" applyAlignment="1">
      <alignment/>
    </xf>
    <xf numFmtId="0" fontId="34" fillId="0" borderId="30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1" max="1" width="26.00390625" style="0" bestFit="1" customWidth="1"/>
    <col min="2" max="2" width="7.7109375" style="0" bestFit="1" customWidth="1"/>
    <col min="3" max="3" width="9.8515625" style="0" bestFit="1" customWidth="1"/>
    <col min="4" max="4" width="11.57421875" style="0" bestFit="1" customWidth="1"/>
    <col min="5" max="5" width="8.8515625" style="0" bestFit="1" customWidth="1"/>
    <col min="6" max="6" width="12.421875" style="0" bestFit="1" customWidth="1"/>
    <col min="7" max="7" width="7.57421875" style="0" bestFit="1" customWidth="1"/>
    <col min="8" max="8" width="6.57421875" style="0" bestFit="1" customWidth="1"/>
    <col min="9" max="9" width="7.57421875" style="0" bestFit="1" customWidth="1"/>
    <col min="10" max="10" width="5.57421875" style="0" bestFit="1" customWidth="1"/>
    <col min="11" max="11" width="6.57421875" style="0" bestFit="1" customWidth="1"/>
    <col min="12" max="12" width="5.8515625" style="0" bestFit="1" customWidth="1"/>
    <col min="13" max="13" width="7.57421875" style="0" bestFit="1" customWidth="1"/>
    <col min="14" max="14" width="5.57421875" style="0" bestFit="1" customWidth="1"/>
  </cols>
  <sheetData>
    <row r="1" spans="7:14" ht="15.75" thickBot="1">
      <c r="G1" s="30" t="s">
        <v>6</v>
      </c>
      <c r="H1" s="31"/>
      <c r="I1" s="31"/>
      <c r="J1" s="32"/>
      <c r="K1" s="33" t="s">
        <v>20</v>
      </c>
      <c r="L1" s="31"/>
      <c r="M1" s="31"/>
      <c r="N1" s="32"/>
    </row>
    <row r="2" spans="1:14" ht="15.75" thickBot="1">
      <c r="A2" s="28" t="s">
        <v>3</v>
      </c>
      <c r="B2" s="15" t="s">
        <v>13</v>
      </c>
      <c r="C2" s="16" t="s">
        <v>14</v>
      </c>
      <c r="D2" s="16" t="s">
        <v>15</v>
      </c>
      <c r="E2" s="22" t="s">
        <v>16</v>
      </c>
      <c r="F2" s="29" t="s">
        <v>17</v>
      </c>
      <c r="G2" s="15" t="s">
        <v>12</v>
      </c>
      <c r="H2" s="16" t="s">
        <v>4</v>
      </c>
      <c r="I2" s="16" t="s">
        <v>5</v>
      </c>
      <c r="J2" s="17" t="s">
        <v>11</v>
      </c>
      <c r="K2" s="22" t="s">
        <v>12</v>
      </c>
      <c r="L2" s="16" t="s">
        <v>4</v>
      </c>
      <c r="M2" s="16" t="s">
        <v>5</v>
      </c>
      <c r="N2" s="17" t="s">
        <v>11</v>
      </c>
    </row>
    <row r="3" spans="1:14" ht="15">
      <c r="A3" s="27" t="s">
        <v>8</v>
      </c>
      <c r="B3" s="34">
        <f>190*8</f>
        <v>1520</v>
      </c>
      <c r="C3" s="35">
        <f>7*8</f>
        <v>56</v>
      </c>
      <c r="D3" s="34">
        <f>6*8</f>
        <v>48</v>
      </c>
      <c r="E3" s="8">
        <f>2.99/(50/16)</f>
        <v>0.9568000000000001</v>
      </c>
      <c r="F3" s="7">
        <v>0.5</v>
      </c>
      <c r="G3" s="3">
        <f>B3*$F3</f>
        <v>760</v>
      </c>
      <c r="H3" s="2">
        <f aca="true" t="shared" si="0" ref="G3:J6">C3*$F3</f>
        <v>28</v>
      </c>
      <c r="I3" s="2">
        <f t="shared" si="0"/>
        <v>24</v>
      </c>
      <c r="J3" s="14">
        <f>E3*$F3</f>
        <v>0.47840000000000005</v>
      </c>
      <c r="K3" s="20">
        <f>G3/(F12/1)</f>
        <v>152</v>
      </c>
      <c r="L3" s="2">
        <f>H3/(F12/1)</f>
        <v>5.6</v>
      </c>
      <c r="M3" s="2">
        <f>I3/(F12/1)</f>
        <v>4.8</v>
      </c>
      <c r="N3" s="14">
        <f>J3/(F12/1)</f>
        <v>0.09568000000000002</v>
      </c>
    </row>
    <row r="4" spans="1:14" ht="15">
      <c r="A4" s="25" t="s">
        <v>9</v>
      </c>
      <c r="B4" s="36">
        <f>6*160</f>
        <v>960</v>
      </c>
      <c r="C4" s="37">
        <f>6*32</f>
        <v>192</v>
      </c>
      <c r="D4" s="34">
        <f>6*2</f>
        <v>12</v>
      </c>
      <c r="E4" s="8">
        <f>(3.29/10)*6</f>
        <v>1.9740000000000002</v>
      </c>
      <c r="F4" s="7">
        <v>0.25</v>
      </c>
      <c r="G4" s="4">
        <f t="shared" si="0"/>
        <v>240</v>
      </c>
      <c r="H4" s="1">
        <f t="shared" si="0"/>
        <v>48</v>
      </c>
      <c r="I4" s="1">
        <f t="shared" si="0"/>
        <v>3</v>
      </c>
      <c r="J4" s="10">
        <f t="shared" si="0"/>
        <v>0.49350000000000005</v>
      </c>
      <c r="K4" s="9">
        <f>G4/(F12/1)</f>
        <v>48</v>
      </c>
      <c r="L4" s="1">
        <f>H4/(F12/1)</f>
        <v>9.6</v>
      </c>
      <c r="M4" s="1">
        <f>I4/(F12/1)</f>
        <v>0.6</v>
      </c>
      <c r="N4" s="10">
        <f>J4/(F12/1)</f>
        <v>0.09870000000000001</v>
      </c>
    </row>
    <row r="5" spans="1:14" ht="15">
      <c r="A5" s="25" t="s">
        <v>10</v>
      </c>
      <c r="B5" s="34">
        <f>16*70</f>
        <v>1120</v>
      </c>
      <c r="C5" s="34">
        <f>16*9</f>
        <v>144</v>
      </c>
      <c r="D5" s="34">
        <f>16*0</f>
        <v>0</v>
      </c>
      <c r="E5" s="8">
        <f>(2.5/24)*16</f>
        <v>1.6666666666666667</v>
      </c>
      <c r="F5" s="7">
        <v>0.25</v>
      </c>
      <c r="G5" s="12">
        <f t="shared" si="0"/>
        <v>280</v>
      </c>
      <c r="H5" s="13">
        <f t="shared" si="0"/>
        <v>36</v>
      </c>
      <c r="I5" s="13">
        <f t="shared" si="0"/>
        <v>0</v>
      </c>
      <c r="J5" s="11">
        <f t="shared" si="0"/>
        <v>0.4166666666666667</v>
      </c>
      <c r="K5" s="21">
        <f>G5/(F12/1)</f>
        <v>56</v>
      </c>
      <c r="L5" s="13">
        <f>H5/(F12/1)</f>
        <v>7.2</v>
      </c>
      <c r="M5" s="13">
        <f>I5/(F12/1)</f>
        <v>0</v>
      </c>
      <c r="N5" s="11">
        <f>J5/(F12/1)</f>
        <v>0.08333333333333334</v>
      </c>
    </row>
    <row r="6" spans="1:14" ht="15">
      <c r="A6" s="25" t="s">
        <v>18</v>
      </c>
      <c r="B6" s="34">
        <f>8*130</f>
        <v>1040</v>
      </c>
      <c r="C6" s="34">
        <f>8*22</f>
        <v>176</v>
      </c>
      <c r="D6" s="34">
        <f>8*3</f>
        <v>24</v>
      </c>
      <c r="E6" s="8">
        <f>(0.99/20)*16</f>
        <v>0.792</v>
      </c>
      <c r="F6" s="7">
        <v>1</v>
      </c>
      <c r="G6" s="12">
        <f t="shared" si="0"/>
        <v>1040</v>
      </c>
      <c r="H6" s="13">
        <f t="shared" si="0"/>
        <v>176</v>
      </c>
      <c r="I6" s="13">
        <f t="shared" si="0"/>
        <v>24</v>
      </c>
      <c r="J6" s="11">
        <f t="shared" si="0"/>
        <v>0.792</v>
      </c>
      <c r="K6" s="21">
        <f>G6/(F12/1)</f>
        <v>208</v>
      </c>
      <c r="L6" s="13">
        <f>H6/(F12/1)</f>
        <v>35.2</v>
      </c>
      <c r="M6" s="13">
        <f>I6/(F12/1)</f>
        <v>4.8</v>
      </c>
      <c r="N6" s="11">
        <f>J6/(F12/1)</f>
        <v>0.1584</v>
      </c>
    </row>
    <row r="7" spans="1:14" ht="15">
      <c r="A7" s="25" t="s">
        <v>7</v>
      </c>
      <c r="B7" s="34">
        <f>2*150</f>
        <v>300</v>
      </c>
      <c r="C7" s="34">
        <f>2*27</f>
        <v>54</v>
      </c>
      <c r="D7" s="34">
        <f>2*5</f>
        <v>10</v>
      </c>
      <c r="E7" s="8">
        <f>(1.18/13)*2</f>
        <v>0.18153846153846154</v>
      </c>
      <c r="F7" s="7">
        <v>0.5</v>
      </c>
      <c r="G7" s="4">
        <f aca="true" t="shared" si="1" ref="G7:H11">B7*$F7</f>
        <v>150</v>
      </c>
      <c r="H7" s="1">
        <f t="shared" si="1"/>
        <v>27</v>
      </c>
      <c r="I7" s="1">
        <f>D7*$F7</f>
        <v>5</v>
      </c>
      <c r="J7" s="10">
        <f>E7*$F7</f>
        <v>0.09076923076923077</v>
      </c>
      <c r="K7" s="9">
        <f>G7/(F12/1)</f>
        <v>30</v>
      </c>
      <c r="L7" s="1">
        <f>H7/(F12/1)</f>
        <v>5.4</v>
      </c>
      <c r="M7" s="1">
        <f>I7/(F12/1)</f>
        <v>1</v>
      </c>
      <c r="N7" s="10">
        <f>J7/(F12/1)</f>
        <v>0.018153846153846152</v>
      </c>
    </row>
    <row r="8" spans="1:14" ht="15">
      <c r="A8" s="25" t="s">
        <v>2</v>
      </c>
      <c r="B8" s="34">
        <f>2*280</f>
        <v>560</v>
      </c>
      <c r="C8" s="34">
        <f>2*8</f>
        <v>16</v>
      </c>
      <c r="D8" s="34">
        <f>2*52</f>
        <v>104</v>
      </c>
      <c r="E8" s="8">
        <f>16.25/6</f>
        <v>2.7083333333333335</v>
      </c>
      <c r="F8" s="7">
        <v>1.5</v>
      </c>
      <c r="G8" s="4">
        <f t="shared" si="1"/>
        <v>840</v>
      </c>
      <c r="H8" s="1">
        <f t="shared" si="1"/>
        <v>24</v>
      </c>
      <c r="I8" s="1">
        <f>D8*$F8</f>
        <v>156</v>
      </c>
      <c r="J8" s="10">
        <f>E8*$F8</f>
        <v>4.0625</v>
      </c>
      <c r="K8" s="9">
        <f>G8/(F12/1)</f>
        <v>168</v>
      </c>
      <c r="L8" s="1">
        <f>H8/(F12/1)</f>
        <v>4.8</v>
      </c>
      <c r="M8" s="1">
        <f>I8/(F12/1)</f>
        <v>31.2</v>
      </c>
      <c r="N8" s="10">
        <f>J8/(F12/1)</f>
        <v>0.8125</v>
      </c>
    </row>
    <row r="9" spans="1:14" ht="15">
      <c r="A9" s="25" t="s">
        <v>19</v>
      </c>
      <c r="B9" s="34">
        <f>4*200</f>
        <v>800</v>
      </c>
      <c r="C9" s="34">
        <f>4*4</f>
        <v>16</v>
      </c>
      <c r="D9" s="34">
        <f>4*5</f>
        <v>20</v>
      </c>
      <c r="E9" s="8">
        <f>14.98/6.5</f>
        <v>2.3046153846153845</v>
      </c>
      <c r="F9" s="7">
        <v>0.5</v>
      </c>
      <c r="G9" s="4">
        <f t="shared" si="1"/>
        <v>400</v>
      </c>
      <c r="H9" s="1">
        <f t="shared" si="1"/>
        <v>8</v>
      </c>
      <c r="I9" s="1">
        <f>D9*$F9</f>
        <v>10</v>
      </c>
      <c r="J9" s="10">
        <f>E9*$F9</f>
        <v>1.1523076923076923</v>
      </c>
      <c r="K9" s="9">
        <f>G9/(F12/1)</f>
        <v>80</v>
      </c>
      <c r="L9" s="1">
        <f>H9/(F12/1)</f>
        <v>1.6</v>
      </c>
      <c r="M9" s="1">
        <f>I9/(F12/1)</f>
        <v>2</v>
      </c>
      <c r="N9" s="10">
        <f>J9/(F12/1)</f>
        <v>0.23046153846153844</v>
      </c>
    </row>
    <row r="10" spans="1:14" ht="15">
      <c r="A10" s="25" t="s">
        <v>1</v>
      </c>
      <c r="B10" s="34">
        <f>4*130</f>
        <v>520</v>
      </c>
      <c r="C10" s="34">
        <f>4*31</f>
        <v>124</v>
      </c>
      <c r="D10" s="34">
        <f>4*1</f>
        <v>4</v>
      </c>
      <c r="E10" s="8">
        <f>3.89/(17*0.25)</f>
        <v>0.9152941176470588</v>
      </c>
      <c r="F10" s="7">
        <v>0.25</v>
      </c>
      <c r="G10" s="4">
        <f t="shared" si="1"/>
        <v>130</v>
      </c>
      <c r="H10" s="1">
        <f t="shared" si="1"/>
        <v>31</v>
      </c>
      <c r="I10" s="1">
        <f>D10*$F10</f>
        <v>1</v>
      </c>
      <c r="J10" s="10">
        <f>E10*$F10</f>
        <v>0.2288235294117647</v>
      </c>
      <c r="K10" s="9">
        <f>G10/(F12/1)</f>
        <v>26</v>
      </c>
      <c r="L10" s="1">
        <f>H10/(F12/1)</f>
        <v>6.2</v>
      </c>
      <c r="M10" s="1">
        <f>I10/(F12/1)</f>
        <v>0.2</v>
      </c>
      <c r="N10" s="10">
        <f>J10/(F12/1)</f>
        <v>0.04576470588235294</v>
      </c>
    </row>
    <row r="11" spans="1:14" ht="15.75" thickBot="1">
      <c r="A11" s="26" t="s">
        <v>0</v>
      </c>
      <c r="B11" s="34">
        <f>3*130</f>
        <v>390</v>
      </c>
      <c r="C11" s="34">
        <f>3*33</f>
        <v>99</v>
      </c>
      <c r="D11" s="34">
        <f>3*0</f>
        <v>0</v>
      </c>
      <c r="E11" s="8">
        <f>(4.99/8)*3</f>
        <v>1.87125</v>
      </c>
      <c r="F11" s="7">
        <v>0.25</v>
      </c>
      <c r="G11" s="4">
        <f t="shared" si="1"/>
        <v>97.5</v>
      </c>
      <c r="H11" s="1">
        <f t="shared" si="1"/>
        <v>24.75</v>
      </c>
      <c r="I11" s="1">
        <f>D11*$F11</f>
        <v>0</v>
      </c>
      <c r="J11" s="10">
        <f>E11*$F11</f>
        <v>0.4678125</v>
      </c>
      <c r="K11" s="9">
        <f>G11/(F12/1)</f>
        <v>19.5</v>
      </c>
      <c r="L11" s="1">
        <f>H11/(F12/1)</f>
        <v>4.95</v>
      </c>
      <c r="M11" s="1">
        <f>I11/(F12/1)</f>
        <v>0</v>
      </c>
      <c r="N11" s="10">
        <f>J11/(F12/1)</f>
        <v>0.0935625</v>
      </c>
    </row>
    <row r="12" spans="2:14" ht="15.75" thickBot="1">
      <c r="B12" s="18">
        <f>AVERAGE(B3:B11)</f>
        <v>801.1111111111111</v>
      </c>
      <c r="C12" s="6">
        <f>AVERAGE(C3:C11)</f>
        <v>97.44444444444444</v>
      </c>
      <c r="D12" s="6">
        <f>AVERAGE(D3:D11)</f>
        <v>24.666666666666668</v>
      </c>
      <c r="E12" s="24">
        <f>AVERAGE(E3:E11)</f>
        <v>1.4856108848667673</v>
      </c>
      <c r="F12" s="5">
        <f>SUM(F3:F11)</f>
        <v>5</v>
      </c>
      <c r="G12" s="23">
        <f>SUM(G3:G11)</f>
        <v>3937.5</v>
      </c>
      <c r="H12" s="6">
        <f>SUM(H3:H11)</f>
        <v>402.75</v>
      </c>
      <c r="I12" s="6">
        <f>SUM(I3:I11)</f>
        <v>223</v>
      </c>
      <c r="J12" s="19">
        <f>SUM(J3:J11)</f>
        <v>8.182779619155355</v>
      </c>
      <c r="K12" s="23">
        <f>SUM(K3:K11)</f>
        <v>787.5</v>
      </c>
      <c r="L12" s="6">
        <f>SUM(L3:L11)</f>
        <v>80.55</v>
      </c>
      <c r="M12" s="6">
        <f>SUM(M3:M11)</f>
        <v>44.6</v>
      </c>
      <c r="N12" s="19">
        <f>J12/F12</f>
        <v>1.636555923831071</v>
      </c>
    </row>
  </sheetData>
  <sheetProtection/>
  <mergeCells count="2">
    <mergeCell ref="G1:J1"/>
    <mergeCell ref="K1:N1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agoldy</cp:lastModifiedBy>
  <cp:lastPrinted>2011-04-15T12:55:19Z</cp:lastPrinted>
  <dcterms:created xsi:type="dcterms:W3CDTF">2011-04-12T18:11:07Z</dcterms:created>
  <dcterms:modified xsi:type="dcterms:W3CDTF">2011-07-10T19:30:17Z</dcterms:modified>
  <cp:category/>
  <cp:version/>
  <cp:contentType/>
  <cp:contentStatus/>
</cp:coreProperties>
</file>