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0" windowWidth="25600" windowHeight="16060" tabRatio="50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0" i="5" l="1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K30" i="5"/>
  <c r="V29" i="5"/>
  <c r="W29" i="5"/>
  <c r="X29" i="5"/>
  <c r="Y29" i="5"/>
  <c r="Z29" i="5"/>
  <c r="AA29" i="5"/>
  <c r="AB29" i="5"/>
  <c r="AC29" i="5"/>
  <c r="AD29" i="5"/>
  <c r="K25" i="5"/>
  <c r="L25" i="5"/>
  <c r="M25" i="5"/>
  <c r="N25" i="5"/>
  <c r="O25" i="5"/>
  <c r="P25" i="5"/>
  <c r="Q25" i="5"/>
  <c r="R25" i="5"/>
  <c r="S25" i="5"/>
  <c r="T25" i="5"/>
  <c r="U25" i="5"/>
  <c r="K26" i="5"/>
  <c r="L26" i="5"/>
  <c r="M26" i="5"/>
  <c r="N26" i="5"/>
  <c r="O26" i="5"/>
  <c r="P26" i="5"/>
  <c r="Q26" i="5"/>
  <c r="R26" i="5"/>
  <c r="S26" i="5"/>
  <c r="T26" i="5"/>
  <c r="U26" i="5"/>
  <c r="K27" i="5"/>
  <c r="L27" i="5"/>
  <c r="M27" i="5"/>
  <c r="N27" i="5"/>
  <c r="O27" i="5"/>
  <c r="P27" i="5"/>
  <c r="Q27" i="5"/>
  <c r="R27" i="5"/>
  <c r="S27" i="5"/>
  <c r="T27" i="5"/>
  <c r="U27" i="5"/>
  <c r="K28" i="5"/>
  <c r="L28" i="5"/>
  <c r="M28" i="5"/>
  <c r="N28" i="5"/>
  <c r="O28" i="5"/>
  <c r="P28" i="5"/>
  <c r="Q28" i="5"/>
  <c r="R28" i="5"/>
  <c r="S28" i="5"/>
  <c r="T28" i="5"/>
  <c r="U28" i="5"/>
  <c r="K24" i="5"/>
  <c r="L24" i="5"/>
  <c r="M24" i="5"/>
  <c r="N24" i="5"/>
  <c r="O24" i="5"/>
  <c r="P24" i="5"/>
  <c r="Q24" i="5"/>
  <c r="R24" i="5"/>
  <c r="S24" i="5"/>
  <c r="T24" i="5"/>
  <c r="U24" i="5"/>
  <c r="K20" i="5"/>
  <c r="L20" i="5"/>
  <c r="M20" i="5"/>
  <c r="N20" i="5"/>
  <c r="O20" i="5"/>
  <c r="P20" i="5"/>
  <c r="Q20" i="5"/>
  <c r="R20" i="5"/>
  <c r="S20" i="5"/>
  <c r="T20" i="5"/>
  <c r="U20" i="5"/>
  <c r="K19" i="5"/>
  <c r="L19" i="5"/>
  <c r="M19" i="5"/>
  <c r="N19" i="5"/>
  <c r="O19" i="5"/>
  <c r="P19" i="5"/>
  <c r="Q19" i="5"/>
  <c r="R19" i="5"/>
  <c r="S19" i="5"/>
  <c r="T19" i="5"/>
  <c r="U19" i="5"/>
  <c r="AD28" i="5"/>
  <c r="AC28" i="5"/>
  <c r="AB28" i="5"/>
  <c r="AA28" i="5"/>
  <c r="Z28" i="5"/>
  <c r="Y28" i="5"/>
  <c r="X28" i="5"/>
  <c r="W28" i="5"/>
  <c r="V28" i="5"/>
  <c r="AD27" i="5"/>
  <c r="AC27" i="5"/>
  <c r="AB27" i="5"/>
  <c r="AA27" i="5"/>
  <c r="Z27" i="5"/>
  <c r="Y27" i="5"/>
  <c r="X27" i="5"/>
  <c r="W27" i="5"/>
  <c r="V27" i="5"/>
  <c r="AD26" i="5"/>
  <c r="AC26" i="5"/>
  <c r="AB26" i="5"/>
  <c r="AA26" i="5"/>
  <c r="Z26" i="5"/>
  <c r="Y26" i="5"/>
  <c r="X26" i="5"/>
  <c r="W26" i="5"/>
  <c r="V26" i="5"/>
  <c r="AD25" i="5"/>
  <c r="AC25" i="5"/>
  <c r="AB25" i="5"/>
  <c r="AA25" i="5"/>
  <c r="Z25" i="5"/>
  <c r="Y25" i="5"/>
  <c r="X25" i="5"/>
  <c r="W25" i="5"/>
  <c r="V25" i="5"/>
  <c r="AD24" i="5"/>
  <c r="AC24" i="5"/>
  <c r="AB24" i="5"/>
  <c r="AA24" i="5"/>
  <c r="Z24" i="5"/>
  <c r="Y24" i="5"/>
  <c r="X24" i="5"/>
  <c r="W24" i="5"/>
  <c r="V24" i="5"/>
  <c r="AD20" i="5"/>
  <c r="AC20" i="5"/>
  <c r="AB20" i="5"/>
  <c r="AA20" i="5"/>
  <c r="Z20" i="5"/>
  <c r="Y20" i="5"/>
  <c r="X20" i="5"/>
  <c r="W20" i="5"/>
  <c r="V20" i="5"/>
  <c r="AD19" i="5"/>
  <c r="AC19" i="5"/>
  <c r="AB19" i="5"/>
  <c r="AA19" i="5"/>
  <c r="Z19" i="5"/>
  <c r="Y19" i="5"/>
  <c r="X19" i="5"/>
  <c r="W19" i="5"/>
  <c r="V19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AL4" i="5"/>
  <c r="AK4" i="5"/>
  <c r="AJ4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C71" i="3"/>
  <c r="C70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S106" i="3"/>
  <c r="S105" i="3"/>
  <c r="S104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C103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C6" i="4"/>
  <c r="C5" i="4"/>
  <c r="F17" i="2"/>
  <c r="E16" i="2"/>
  <c r="E19" i="2"/>
  <c r="E20" i="2"/>
  <c r="E22" i="2"/>
  <c r="D24" i="2"/>
  <c r="E17" i="2"/>
  <c r="N15" i="1"/>
  <c r="L13" i="1"/>
  <c r="N13" i="1"/>
  <c r="P11" i="1"/>
  <c r="N11" i="1"/>
  <c r="L11" i="1"/>
  <c r="N10" i="1"/>
  <c r="N9" i="1"/>
  <c r="L9" i="1"/>
  <c r="O7" i="1"/>
  <c r="O6" i="1"/>
  <c r="O43" i="1"/>
  <c r="O37" i="1"/>
  <c r="O36" i="1"/>
  <c r="O39" i="1"/>
  <c r="O41" i="1"/>
  <c r="O30" i="1"/>
  <c r="O23" i="1"/>
  <c r="O26" i="1"/>
  <c r="O28" i="1"/>
  <c r="O24" i="1"/>
  <c r="J37" i="1"/>
  <c r="J36" i="1"/>
  <c r="H36" i="1"/>
  <c r="I30" i="1"/>
  <c r="I28" i="1"/>
  <c r="J26" i="1"/>
  <c r="J24" i="1"/>
  <c r="J23" i="1"/>
  <c r="H39" i="1"/>
  <c r="J40" i="1"/>
  <c r="J42" i="1"/>
  <c r="H42" i="1"/>
  <c r="J43" i="1"/>
  <c r="J39" i="1"/>
  <c r="J21" i="1"/>
  <c r="D43" i="1"/>
  <c r="D42" i="1"/>
  <c r="B42" i="1"/>
  <c r="D40" i="1"/>
  <c r="D39" i="1"/>
  <c r="B39" i="1"/>
  <c r="D37" i="1"/>
  <c r="D36" i="1"/>
  <c r="B36" i="1"/>
  <c r="C28" i="1"/>
  <c r="D26" i="1"/>
  <c r="D24" i="1"/>
  <c r="D23" i="1"/>
  <c r="B18" i="1"/>
  <c r="D18" i="1"/>
</calcChain>
</file>

<file path=xl/sharedStrings.xml><?xml version="1.0" encoding="utf-8"?>
<sst xmlns="http://schemas.openxmlformats.org/spreadsheetml/2006/main" count="544" uniqueCount="131">
  <si>
    <t>Block</t>
  </si>
  <si>
    <t>Length</t>
  </si>
  <si>
    <t>Thickness</t>
  </si>
  <si>
    <t>Width</t>
  </si>
  <si>
    <t>Frequency</t>
  </si>
  <si>
    <t>A</t>
  </si>
  <si>
    <t>B</t>
  </si>
  <si>
    <t>C</t>
  </si>
  <si>
    <t>D</t>
  </si>
  <si>
    <t>E</t>
  </si>
  <si>
    <t>=sqrt(12)</t>
  </si>
  <si>
    <t>=3.011 sq</t>
  </si>
  <si>
    <t>= pi</t>
  </si>
  <si>
    <t>=</t>
  </si>
  <si>
    <t xml:space="preserve">Assume f = </t>
  </si>
  <si>
    <t>sqrt of</t>
  </si>
  <si>
    <t>Length =</t>
  </si>
  <si>
    <t xml:space="preserve">True length = </t>
  </si>
  <si>
    <t>Calculated Length =</t>
  </si>
  <si>
    <t>So, speed must be wrong…</t>
  </si>
  <si>
    <t>Block A</t>
  </si>
  <si>
    <t>Proof of length</t>
  </si>
  <si>
    <t>Proof of speed</t>
  </si>
  <si>
    <t>x c</t>
  </si>
  <si>
    <t>=sqrt</t>
  </si>
  <si>
    <t>c</t>
  </si>
  <si>
    <t xml:space="preserve">c x </t>
  </si>
  <si>
    <t>Block B proof of length</t>
  </si>
  <si>
    <t>Block C proof of length</t>
  </si>
  <si>
    <t>Block D proof of length</t>
  </si>
  <si>
    <t>Assume c =</t>
  </si>
  <si>
    <t>sqrt</t>
  </si>
  <si>
    <t>B/D/E</t>
  </si>
  <si>
    <t>x f</t>
  </si>
  <si>
    <t>f</t>
  </si>
  <si>
    <t xml:space="preserve">sq root of </t>
  </si>
  <si>
    <t>x thickness</t>
  </si>
  <si>
    <t>x speed</t>
  </si>
  <si>
    <t xml:space="preserve">Divided by </t>
  </si>
  <si>
    <t>x frequency</t>
  </si>
  <si>
    <t>C1</t>
  </si>
  <si>
    <t>F</t>
  </si>
  <si>
    <t>F#</t>
  </si>
  <si>
    <t>G</t>
  </si>
  <si>
    <t>Tenor</t>
  </si>
  <si>
    <t>Soprano</t>
  </si>
  <si>
    <t>Baritone</t>
  </si>
  <si>
    <t>Bass</t>
  </si>
  <si>
    <t>Frequency (Hz)</t>
  </si>
  <si>
    <t xml:space="preserve">   x     f</t>
  </si>
  <si>
    <t>cm</t>
  </si>
  <si>
    <t>C4</t>
  </si>
  <si>
    <t>If frequency (f) of bar =</t>
  </si>
  <si>
    <t>Bar length</t>
  </si>
  <si>
    <t>A1</t>
  </si>
  <si>
    <t>This box will automatically calculate the length of a bar based on the thickness (pink) and required frequency, assuming that the speed of sound in the wood is 4400m/s…Just adjust the pink and yellow boxes to get a new value for length.</t>
  </si>
  <si>
    <t>2cm</t>
  </si>
  <si>
    <t>1cm</t>
  </si>
  <si>
    <t>1.5cm</t>
  </si>
  <si>
    <t>6+</t>
  </si>
  <si>
    <t>Tube length</t>
  </si>
  <si>
    <t>Plug depth</t>
  </si>
  <si>
    <t>BASS</t>
  </si>
  <si>
    <t>Bar width</t>
  </si>
  <si>
    <t>BARITONE</t>
  </si>
  <si>
    <t>TENOR</t>
  </si>
  <si>
    <t>ALTO</t>
  </si>
  <si>
    <t>SOPRANO</t>
  </si>
  <si>
    <t>B4</t>
  </si>
  <si>
    <t>A4</t>
  </si>
  <si>
    <t>C3</t>
  </si>
  <si>
    <t xml:space="preserve">D3 </t>
  </si>
  <si>
    <t>E3</t>
  </si>
  <si>
    <t>F3</t>
  </si>
  <si>
    <t>G3</t>
  </si>
  <si>
    <t>D4</t>
  </si>
  <si>
    <t>E4</t>
  </si>
  <si>
    <t>F4</t>
  </si>
  <si>
    <t>G4</t>
  </si>
  <si>
    <t>A5</t>
  </si>
  <si>
    <t>B5</t>
  </si>
  <si>
    <t>C5</t>
  </si>
  <si>
    <t>D5</t>
  </si>
  <si>
    <t>E5</t>
  </si>
  <si>
    <t>F5</t>
  </si>
  <si>
    <t>G5</t>
  </si>
  <si>
    <t>C6</t>
  </si>
  <si>
    <t>D3</t>
  </si>
  <si>
    <t>A3</t>
  </si>
  <si>
    <t>B3</t>
  </si>
  <si>
    <t>G2</t>
  </si>
  <si>
    <t>C2</t>
  </si>
  <si>
    <t>E2</t>
  </si>
  <si>
    <t>F2</t>
  </si>
  <si>
    <t>D2</t>
  </si>
  <si>
    <t>A2</t>
  </si>
  <si>
    <t>B2</t>
  </si>
  <si>
    <t>F#3</t>
  </si>
  <si>
    <t>F#4</t>
  </si>
  <si>
    <t>F#5</t>
  </si>
  <si>
    <t>Inches</t>
  </si>
  <si>
    <t>D1</t>
  </si>
  <si>
    <t>E1</t>
  </si>
  <si>
    <t>F1</t>
  </si>
  <si>
    <t>G1</t>
  </si>
  <si>
    <t>B1</t>
  </si>
  <si>
    <t>Tom's cm</t>
  </si>
  <si>
    <t>My cm</t>
  </si>
  <si>
    <t>Bar B after cutting to 42cm</t>
  </si>
  <si>
    <t>Depth</t>
  </si>
  <si>
    <t>Note</t>
  </si>
  <si>
    <t>low D</t>
  </si>
  <si>
    <t>Fundamental</t>
  </si>
  <si>
    <t>Frequency chart for triple tuning</t>
  </si>
  <si>
    <t>F4 (4 x Fundamental)</t>
  </si>
  <si>
    <t>F9.8 (9.8 x fundamental)</t>
  </si>
  <si>
    <t>Bar thickness</t>
  </si>
  <si>
    <t>mm</t>
  </si>
  <si>
    <t>Nodes</t>
  </si>
  <si>
    <t>cm from ends</t>
  </si>
  <si>
    <t>Bar C before any further cutting</t>
  </si>
  <si>
    <t>Wavelength</t>
  </si>
  <si>
    <t>EXTENDED TENOR</t>
  </si>
  <si>
    <t>Middle  C</t>
  </si>
  <si>
    <t>(cm)</t>
  </si>
  <si>
    <t>Tuned to…</t>
  </si>
  <si>
    <t>(Audacity)</t>
  </si>
  <si>
    <t>Quarter wavelength</t>
  </si>
  <si>
    <t>Whole number</t>
  </si>
  <si>
    <t>Add three for plug</t>
  </si>
  <si>
    <t>9.5 metres of pipe…..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</si>
</sst>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charset val="129"/>
      <scheme val="minor"/>
    </font>
    <font>
      <sz val="12"/>
      <color theme="1"/>
      <name val="Calibri"/>
      <family val="2"/>
      <charset val="128"/>
      <scheme val="minor"/>
    </font>
    <font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 (Body)"/>
    </font>
    <font>
      <sz val="12"/>
      <color rgb="FF000000"/>
      <name val="Calibri"/>
      <family val="2"/>
      <scheme val="minor"/>
    </font>
    <font>
      <sz val="12"/>
      <name val="Calibri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3E78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D707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008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quotePrefix="1"/>
    <xf numFmtId="0" fontId="0" fillId="0" borderId="0" xfId="0" quotePrefix="1" applyFont="1"/>
    <xf numFmtId="0" fontId="2" fillId="0" borderId="0" xfId="0" applyFont="1"/>
    <xf numFmtId="0" fontId="5" fillId="0" borderId="0" xfId="0" applyFont="1"/>
    <xf numFmtId="0" fontId="0" fillId="2" borderId="0" xfId="0" applyFill="1"/>
    <xf numFmtId="0" fontId="0" fillId="2" borderId="0" xfId="0" quotePrefix="1" applyFill="1"/>
    <xf numFmtId="0" fontId="6" fillId="0" borderId="0" xfId="0" applyFont="1"/>
    <xf numFmtId="2" fontId="0" fillId="0" borderId="0" xfId="0" applyNumberFormat="1"/>
    <xf numFmtId="0" fontId="0" fillId="3" borderId="0" xfId="0" applyFill="1"/>
    <xf numFmtId="0" fontId="6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2" fontId="0" fillId="2" borderId="0" xfId="0" applyNumberFormat="1" applyFill="1" applyBorder="1"/>
    <xf numFmtId="0" fontId="0" fillId="0" borderId="5" xfId="0" applyBorder="1"/>
    <xf numFmtId="0" fontId="0" fillId="0" borderId="0" xfId="0" quotePrefix="1" applyBorder="1"/>
    <xf numFmtId="2" fontId="0" fillId="0" borderId="0" xfId="0" quotePrefix="1" applyNumberFormat="1" applyBorder="1"/>
    <xf numFmtId="0" fontId="0" fillId="0" borderId="6" xfId="0" applyBorder="1"/>
    <xf numFmtId="0" fontId="0" fillId="0" borderId="7" xfId="0" applyBorder="1"/>
    <xf numFmtId="0" fontId="0" fillId="0" borderId="2" xfId="0" quotePrefix="1" applyBorder="1"/>
    <xf numFmtId="0" fontId="0" fillId="4" borderId="2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0" xfId="0" applyFill="1"/>
    <xf numFmtId="1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8" borderId="0" xfId="0" applyNumberFormat="1" applyFill="1"/>
    <xf numFmtId="2" fontId="0" fillId="7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9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8" borderId="0" xfId="0" applyNumberFormat="1" applyFill="1" applyAlignment="1">
      <alignment horizontal="right"/>
    </xf>
    <xf numFmtId="2" fontId="0" fillId="8" borderId="1" xfId="0" applyNumberFormat="1" applyFill="1" applyBorder="1"/>
    <xf numFmtId="2" fontId="0" fillId="8" borderId="3" xfId="0" applyNumberFormat="1" applyFill="1" applyBorder="1" applyAlignment="1">
      <alignment horizontal="right"/>
    </xf>
    <xf numFmtId="2" fontId="0" fillId="8" borderId="6" xfId="0" applyNumberFormat="1" applyFill="1" applyBorder="1"/>
    <xf numFmtId="2" fontId="0" fillId="8" borderId="8" xfId="0" applyNumberFormat="1" applyFill="1" applyBorder="1" applyAlignment="1">
      <alignment horizontal="right"/>
    </xf>
    <xf numFmtId="0" fontId="0" fillId="8" borderId="8" xfId="0" applyFill="1" applyBorder="1" applyAlignment="1">
      <alignment horizontal="right"/>
    </xf>
    <xf numFmtId="2" fontId="0" fillId="8" borderId="3" xfId="0" applyNumberFormat="1" applyFill="1" applyBorder="1"/>
    <xf numFmtId="2" fontId="0" fillId="8" borderId="8" xfId="0" applyNumberFormat="1" applyFill="1" applyBorder="1"/>
    <xf numFmtId="2" fontId="0" fillId="10" borderId="0" xfId="0" applyNumberFormat="1" applyFill="1"/>
    <xf numFmtId="2" fontId="0" fillId="11" borderId="0" xfId="0" applyNumberFormat="1" applyFill="1"/>
    <xf numFmtId="2" fontId="0" fillId="12" borderId="0" xfId="0" applyNumberFormat="1" applyFill="1" applyAlignment="1">
      <alignment horizontal="center"/>
    </xf>
    <xf numFmtId="12" fontId="0" fillId="12" borderId="0" xfId="0" applyNumberFormat="1" applyFill="1" applyAlignment="1">
      <alignment horizontal="center"/>
    </xf>
    <xf numFmtId="0" fontId="0" fillId="12" borderId="0" xfId="0" applyFill="1"/>
    <xf numFmtId="2" fontId="6" fillId="13" borderId="1" xfId="0" applyNumberFormat="1" applyFont="1" applyFill="1" applyBorder="1"/>
    <xf numFmtId="2" fontId="6" fillId="13" borderId="3" xfId="0" applyNumberFormat="1" applyFont="1" applyFill="1" applyBorder="1"/>
    <xf numFmtId="2" fontId="6" fillId="0" borderId="0" xfId="0" applyNumberFormat="1" applyFont="1" applyAlignment="1">
      <alignment horizontal="center"/>
    </xf>
    <xf numFmtId="2" fontId="6" fillId="0" borderId="0" xfId="0" applyNumberFormat="1" applyFont="1"/>
    <xf numFmtId="2" fontId="0" fillId="10" borderId="0" xfId="0" applyNumberFormat="1" applyFill="1" applyAlignment="1">
      <alignment horizontal="center"/>
    </xf>
    <xf numFmtId="2" fontId="0" fillId="8" borderId="0" xfId="0" applyNumberFormat="1" applyFont="1" applyFill="1" applyBorder="1"/>
    <xf numFmtId="2" fontId="0" fillId="8" borderId="0" xfId="0" applyNumberFormat="1" applyFont="1" applyFill="1" applyBorder="1" applyAlignment="1">
      <alignment horizontal="right"/>
    </xf>
    <xf numFmtId="0" fontId="0" fillId="8" borderId="0" xfId="0" applyFont="1" applyFill="1" applyBorder="1" applyAlignment="1">
      <alignment horizontal="right"/>
    </xf>
    <xf numFmtId="2" fontId="0" fillId="1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4" borderId="0" xfId="0" applyNumberFormat="1" applyFill="1"/>
    <xf numFmtId="2" fontId="0" fillId="14" borderId="0" xfId="0" applyNumberFormat="1" applyFill="1"/>
    <xf numFmtId="2" fontId="0" fillId="0" borderId="0" xfId="0" applyNumberFormat="1" applyAlignment="1">
      <alignment horizontal="center" vertical="top"/>
    </xf>
    <xf numFmtId="9" fontId="0" fillId="0" borderId="0" xfId="77" applyFont="1"/>
    <xf numFmtId="2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 vertical="top"/>
    </xf>
    <xf numFmtId="2" fontId="0" fillId="2" borderId="0" xfId="0" applyNumberFormat="1" applyFill="1"/>
    <xf numFmtId="0" fontId="0" fillId="11" borderId="0" xfId="0" applyFill="1"/>
    <xf numFmtId="2" fontId="7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/>
    <xf numFmtId="2" fontId="7" fillId="0" borderId="0" xfId="0" applyNumberFormat="1" applyFont="1" applyFill="1"/>
    <xf numFmtId="0" fontId="0" fillId="0" borderId="0" xfId="0" applyAlignment="1">
      <alignment horizontal="center"/>
    </xf>
    <xf numFmtId="2" fontId="0" fillId="0" borderId="0" xfId="0" applyNumberFormat="1" applyFill="1" applyAlignment="1">
      <alignment horizontal="center" vertical="top"/>
    </xf>
    <xf numFmtId="2" fontId="0" fillId="7" borderId="0" xfId="0" applyNumberFormat="1" applyFill="1"/>
    <xf numFmtId="2" fontId="0" fillId="15" borderId="0" xfId="0" applyNumberFormat="1" applyFill="1" applyAlignment="1">
      <alignment horizontal="center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/>
    </xf>
    <xf numFmtId="164" fontId="0" fillId="15" borderId="0" xfId="0" applyNumberFormat="1" applyFill="1"/>
    <xf numFmtId="0" fontId="0" fillId="16" borderId="0" xfId="0" applyFill="1"/>
    <xf numFmtId="0" fontId="0" fillId="4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7" fillId="8" borderId="0" xfId="0" applyFont="1" applyFill="1"/>
    <xf numFmtId="0" fontId="0" fillId="8" borderId="0" xfId="0" applyFill="1"/>
    <xf numFmtId="0" fontId="0" fillId="22" borderId="0" xfId="0" applyFill="1"/>
  </cellXfs>
  <cellStyles count="8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Normal" xfId="0" builtinId="0"/>
    <cellStyle name="Percent" xfId="77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469900</xdr:colOff>
      <xdr:row>6</xdr:row>
      <xdr:rowOff>114300</xdr:rowOff>
    </xdr:to>
    <xdr:pic>
      <xdr:nvPicPr>
        <xdr:cNvPr id="2" name="Picture 1" descr="Screen Shot 2018-10-11 at 08.36.3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56600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4"/>
  <sheetViews>
    <sheetView showRuler="0" topLeftCell="A11" workbookViewId="0">
      <selection activeCell="K2" sqref="K2:R17"/>
    </sheetView>
  </sheetViews>
  <sheetFormatPr baseColWidth="10" defaultRowHeight="15" x14ac:dyDescent="0"/>
  <cols>
    <col min="2" max="2" width="16.83203125" customWidth="1"/>
    <col min="15" max="15" width="12.1640625" bestFit="1" customWidth="1"/>
  </cols>
  <sheetData>
    <row r="2" spans="2:18">
      <c r="K2" t="s">
        <v>32</v>
      </c>
      <c r="L2">
        <v>0.5</v>
      </c>
      <c r="M2" s="1" t="s">
        <v>13</v>
      </c>
      <c r="N2" s="1" t="s">
        <v>31</v>
      </c>
      <c r="O2">
        <v>9.0661210000000008</v>
      </c>
      <c r="P2">
        <v>3.1428569999999998</v>
      </c>
      <c r="Q2">
        <v>2.2499999999999999E-2</v>
      </c>
      <c r="R2">
        <v>4200</v>
      </c>
    </row>
    <row r="3" spans="2:18">
      <c r="N3">
        <v>8</v>
      </c>
      <c r="O3">
        <v>3.4641016200000001</v>
      </c>
    </row>
    <row r="6" spans="2:18">
      <c r="L6">
        <v>0.5</v>
      </c>
      <c r="M6" s="1" t="s">
        <v>13</v>
      </c>
      <c r="N6" s="1" t="s">
        <v>31</v>
      </c>
      <c r="O6">
        <f>SUM(O2*P2*Q2*R2)</f>
        <v>2692.6378146073662</v>
      </c>
    </row>
    <row r="7" spans="2:18">
      <c r="O7">
        <f>SUM(N3*O3)</f>
        <v>27.712812960000001</v>
      </c>
      <c r="P7" s="1" t="s">
        <v>33</v>
      </c>
    </row>
    <row r="9" spans="2:18">
      <c r="L9">
        <f>SUM(L6*L6)</f>
        <v>0.25</v>
      </c>
      <c r="M9" s="1" t="s">
        <v>13</v>
      </c>
      <c r="N9" s="1">
        <f>SUM(O6)</f>
        <v>2692.6378146073662</v>
      </c>
    </row>
    <row r="10" spans="2:18">
      <c r="B10" t="s">
        <v>0</v>
      </c>
      <c r="C10" t="s">
        <v>1</v>
      </c>
      <c r="D10" t="s">
        <v>2</v>
      </c>
      <c r="E10" t="s">
        <v>3</v>
      </c>
      <c r="F10" t="s">
        <v>4</v>
      </c>
      <c r="N10">
        <f>SUM(O7)</f>
        <v>27.712812960000001</v>
      </c>
      <c r="O10" s="1" t="s">
        <v>33</v>
      </c>
    </row>
    <row r="11" spans="2:18">
      <c r="B11" t="s">
        <v>5</v>
      </c>
      <c r="C11">
        <v>0.50700000000000001</v>
      </c>
      <c r="D11">
        <v>5.3499999999999999E-2</v>
      </c>
      <c r="E11">
        <v>5.2499999999999998E-2</v>
      </c>
      <c r="F11">
        <v>836.8</v>
      </c>
      <c r="L11">
        <f>SUM(N9)</f>
        <v>2692.6378146073662</v>
      </c>
      <c r="M11" s="1" t="s">
        <v>13</v>
      </c>
      <c r="N11">
        <f>SUM(N10)</f>
        <v>27.712812960000001</v>
      </c>
      <c r="O11" t="s">
        <v>33</v>
      </c>
      <c r="P11">
        <f>SUM(L9)</f>
        <v>0.25</v>
      </c>
    </row>
    <row r="12" spans="2:18">
      <c r="B12" t="s">
        <v>6</v>
      </c>
      <c r="C12">
        <v>0.50600000000000001</v>
      </c>
      <c r="D12">
        <v>2.1999999999999999E-2</v>
      </c>
      <c r="E12">
        <v>5.2499999999999998E-2</v>
      </c>
      <c r="F12">
        <v>398.2</v>
      </c>
    </row>
    <row r="13" spans="2:18">
      <c r="B13" t="s">
        <v>7</v>
      </c>
      <c r="C13">
        <v>0.50600000000000001</v>
      </c>
      <c r="D13">
        <v>2.2499999999999999E-2</v>
      </c>
      <c r="E13">
        <v>5.2499999999999998E-2</v>
      </c>
      <c r="F13">
        <v>194.7</v>
      </c>
      <c r="L13">
        <f>SUM(L11)</f>
        <v>2692.6378146073662</v>
      </c>
      <c r="M13" s="1" t="s">
        <v>13</v>
      </c>
      <c r="N13">
        <f>SUM(N11*P11)</f>
        <v>6.9282032400000002</v>
      </c>
      <c r="O13" s="1" t="s">
        <v>33</v>
      </c>
    </row>
    <row r="14" spans="2:18">
      <c r="B14" t="s">
        <v>8</v>
      </c>
      <c r="C14">
        <v>0.499</v>
      </c>
      <c r="D14">
        <v>2.3E-2</v>
      </c>
      <c r="E14">
        <v>5.1999999999999998E-2</v>
      </c>
      <c r="F14">
        <v>407.1</v>
      </c>
    </row>
    <row r="15" spans="2:18">
      <c r="B15" t="s">
        <v>9</v>
      </c>
      <c r="C15">
        <v>0.5</v>
      </c>
      <c r="D15">
        <v>2.2499999999999999E-2</v>
      </c>
      <c r="E15">
        <v>5.2499999999999998E-2</v>
      </c>
      <c r="F15">
        <v>406.2</v>
      </c>
      <c r="L15" t="s">
        <v>34</v>
      </c>
      <c r="M15" s="1" t="s">
        <v>13</v>
      </c>
      <c r="N15">
        <f>SUM(L13/N13)</f>
        <v>388.64879122792104</v>
      </c>
    </row>
    <row r="17" spans="1:15">
      <c r="B17" s="2" t="s">
        <v>11</v>
      </c>
      <c r="C17" s="1" t="s">
        <v>12</v>
      </c>
      <c r="D17" s="1" t="s">
        <v>10</v>
      </c>
    </row>
    <row r="18" spans="1:15">
      <c r="B18">
        <f>SUM(3.011*3.011)</f>
        <v>9.0661210000000008</v>
      </c>
      <c r="C18">
        <v>3.1428569999999998</v>
      </c>
      <c r="D18">
        <f>SQRT(12)</f>
        <v>3.4641016151377544</v>
      </c>
    </row>
    <row r="21" spans="1:15">
      <c r="A21" t="s">
        <v>20</v>
      </c>
      <c r="B21" t="s">
        <v>21</v>
      </c>
      <c r="C21" t="s">
        <v>14</v>
      </c>
      <c r="D21">
        <v>4200</v>
      </c>
      <c r="G21" t="s">
        <v>27</v>
      </c>
      <c r="I21" t="s">
        <v>30</v>
      </c>
      <c r="J21" s="5">
        <f>SUM(D43)</f>
        <v>3910.3739051975444</v>
      </c>
      <c r="L21" t="s">
        <v>28</v>
      </c>
      <c r="N21" t="s">
        <v>30</v>
      </c>
      <c r="O21" s="5">
        <v>4260</v>
      </c>
    </row>
    <row r="23" spans="1:15">
      <c r="B23" t="s">
        <v>16</v>
      </c>
      <c r="C23" s="1" t="s">
        <v>15</v>
      </c>
      <c r="D23" s="3">
        <f>SUM(B18*C18*D11*D21)</f>
        <v>6402.4943591775154</v>
      </c>
      <c r="H23" t="s">
        <v>16</v>
      </c>
      <c r="I23" s="1" t="s">
        <v>15</v>
      </c>
      <c r="J23" s="3">
        <f>SUM(B18*C18*D12*J21)</f>
        <v>2451.2471346090301</v>
      </c>
      <c r="M23" t="s">
        <v>16</v>
      </c>
      <c r="N23" s="1" t="s">
        <v>15</v>
      </c>
      <c r="O23" s="3">
        <f>SUM(B18*C18*D13*O21)</f>
        <v>2731.1040691017574</v>
      </c>
    </row>
    <row r="24" spans="1:15">
      <c r="D24">
        <f>SUM(8*D18*F11)</f>
        <v>23190.081852378182</v>
      </c>
      <c r="J24">
        <f>SUM(8*D18*F12)</f>
        <v>11035.24210518283</v>
      </c>
      <c r="O24">
        <f>SUM(8*D18*F13)</f>
        <v>5395.6846757385656</v>
      </c>
    </row>
    <row r="26" spans="1:15">
      <c r="C26" s="1" t="s">
        <v>15</v>
      </c>
      <c r="D26">
        <f>SUM(D23/D24)</f>
        <v>0.27608761365889395</v>
      </c>
      <c r="I26" s="1" t="s">
        <v>15</v>
      </c>
      <c r="J26">
        <f>SUM(J23/J24)</f>
        <v>0.22212898559405175</v>
      </c>
      <c r="N26" s="1" t="s">
        <v>15</v>
      </c>
      <c r="O26">
        <f>SUM(O23/O24)</f>
        <v>0.50616450612505848</v>
      </c>
    </row>
    <row r="28" spans="1:15">
      <c r="B28" t="s">
        <v>18</v>
      </c>
      <c r="C28">
        <f>SQRT(D26)</f>
        <v>0.52544039972093315</v>
      </c>
      <c r="H28" t="s">
        <v>18</v>
      </c>
      <c r="I28">
        <f>SQRT(J26)</f>
        <v>0.47130561803786275</v>
      </c>
      <c r="L28" t="s">
        <v>18</v>
      </c>
      <c r="O28">
        <f>SUM(O26)</f>
        <v>0.50616450612505848</v>
      </c>
    </row>
    <row r="30" spans="1:15">
      <c r="B30" t="s">
        <v>17</v>
      </c>
      <c r="C30">
        <v>0.50700000000000001</v>
      </c>
      <c r="H30" t="s">
        <v>17</v>
      </c>
      <c r="I30">
        <f>SUM(C12)</f>
        <v>0.50600000000000001</v>
      </c>
      <c r="L30" t="s">
        <v>17</v>
      </c>
      <c r="O30">
        <f>SUM(C13)</f>
        <v>0.50600000000000001</v>
      </c>
    </row>
    <row r="32" spans="1:15">
      <c r="A32" t="s">
        <v>19</v>
      </c>
      <c r="G32" t="s">
        <v>19</v>
      </c>
    </row>
    <row r="34" spans="1:16">
      <c r="A34" t="s">
        <v>20</v>
      </c>
      <c r="B34" t="s">
        <v>22</v>
      </c>
      <c r="G34" t="s">
        <v>20</v>
      </c>
      <c r="H34" t="s">
        <v>22</v>
      </c>
      <c r="L34" t="s">
        <v>29</v>
      </c>
      <c r="N34" t="s">
        <v>30</v>
      </c>
      <c r="O34" s="5">
        <v>2790</v>
      </c>
      <c r="P34">
        <v>4260</v>
      </c>
    </row>
    <row r="36" spans="1:16">
      <c r="B36">
        <f>C11</f>
        <v>0.50700000000000001</v>
      </c>
      <c r="C36" s="1" t="s">
        <v>24</v>
      </c>
      <c r="D36" s="3">
        <f>SUM(B18*C18*D11)</f>
        <v>1.5244034188517894</v>
      </c>
      <c r="E36" s="1" t="s">
        <v>23</v>
      </c>
      <c r="H36">
        <f>SUM(C12)</f>
        <v>0.50600000000000001</v>
      </c>
      <c r="I36" s="1" t="s">
        <v>24</v>
      </c>
      <c r="J36" s="3">
        <f>SUM(B18*C18*D12)</f>
        <v>0.626857480649334</v>
      </c>
      <c r="K36" s="5" t="s">
        <v>23</v>
      </c>
      <c r="M36" t="s">
        <v>16</v>
      </c>
      <c r="N36" s="1" t="s">
        <v>15</v>
      </c>
      <c r="O36" s="3">
        <f>SUM(B18+C18+D14+O34)</f>
        <v>2802.2319779999998</v>
      </c>
    </row>
    <row r="37" spans="1:16">
      <c r="D37">
        <f>SUM(8*D18*F11)</f>
        <v>23190.081852378182</v>
      </c>
      <c r="J37">
        <f>SUM(8*D18*F12)</f>
        <v>11035.24210518283</v>
      </c>
      <c r="O37">
        <f>SUM(8*D18*F14)</f>
        <v>11281.886140180639</v>
      </c>
    </row>
    <row r="39" spans="1:16">
      <c r="B39">
        <f>SUM(B36*B36)</f>
        <v>0.25704900000000003</v>
      </c>
      <c r="C39" t="s">
        <v>13</v>
      </c>
      <c r="D39" s="3">
        <f>SUM(D36)</f>
        <v>1.5244034188517894</v>
      </c>
      <c r="E39" t="s">
        <v>23</v>
      </c>
      <c r="H39">
        <f>SUM(H36*H36)</f>
        <v>0.25603599999999999</v>
      </c>
      <c r="I39" t="s">
        <v>13</v>
      </c>
      <c r="J39" s="3">
        <f>SUM(J36)</f>
        <v>0.626857480649334</v>
      </c>
      <c r="K39" s="6" t="s">
        <v>23</v>
      </c>
      <c r="N39" s="1" t="s">
        <v>15</v>
      </c>
      <c r="O39">
        <f>SUM(O36/O37)</f>
        <v>0.24838328832444076</v>
      </c>
    </row>
    <row r="40" spans="1:16">
      <c r="D40">
        <f>SUM(D37)</f>
        <v>23190.081852378182</v>
      </c>
      <c r="J40">
        <f>SUM(J37)</f>
        <v>11035.24210518283</v>
      </c>
    </row>
    <row r="41" spans="1:16">
      <c r="L41" t="s">
        <v>18</v>
      </c>
      <c r="O41">
        <f>SQRT(O39)</f>
        <v>0.49838066608210313</v>
      </c>
    </row>
    <row r="42" spans="1:16">
      <c r="A42" t="s">
        <v>26</v>
      </c>
      <c r="B42" s="1">
        <f>SUM(D36)</f>
        <v>1.5244034188517894</v>
      </c>
      <c r="C42" t="s">
        <v>13</v>
      </c>
      <c r="D42">
        <f>SUM(B39*D40)</f>
        <v>5960.9873500719596</v>
      </c>
      <c r="G42" t="s">
        <v>26</v>
      </c>
      <c r="H42" s="1">
        <f>SUM(J36)</f>
        <v>0.626857480649334</v>
      </c>
      <c r="I42" t="s">
        <v>13</v>
      </c>
      <c r="J42">
        <f>SUM(H39*J40)</f>
        <v>2825.419247642591</v>
      </c>
    </row>
    <row r="43" spans="1:16">
      <c r="B43" t="s">
        <v>25</v>
      </c>
      <c r="C43" s="1" t="s">
        <v>13</v>
      </c>
      <c r="D43">
        <f>SUM(D42/B42)</f>
        <v>3910.3739051975444</v>
      </c>
      <c r="H43" t="s">
        <v>25</v>
      </c>
      <c r="I43" s="1" t="s">
        <v>13</v>
      </c>
      <c r="J43" s="5">
        <f>SUM(J42/H42)</f>
        <v>4507.2753135463327</v>
      </c>
      <c r="L43" t="s">
        <v>17</v>
      </c>
      <c r="O43">
        <f>SUM(C14)</f>
        <v>0.499</v>
      </c>
    </row>
    <row r="44" spans="1:16" ht="16">
      <c r="K44" s="4"/>
    </row>
  </sheetData>
  <pageMargins left="0.75" right="0.75" top="1" bottom="1" header="0.5" footer="0.5"/>
  <pageSetup paperSize="9" orientation="portrait" horizontalDpi="4294967292" verticalDpi="4294967292"/>
  <ignoredErrors>
    <ignoredError sqref="J43" evalErro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showRuler="0" topLeftCell="A5" workbookViewId="0">
      <selection activeCell="F30" sqref="F30"/>
    </sheetView>
  </sheetViews>
  <sheetFormatPr baseColWidth="10" defaultRowHeight="15" x14ac:dyDescent="0"/>
  <cols>
    <col min="1" max="1" width="8.83203125" customWidth="1"/>
    <col min="10" max="10" width="2.6640625" customWidth="1"/>
    <col min="11" max="11" width="3.5" customWidth="1"/>
  </cols>
  <sheetData>
    <row r="1" spans="1:14">
      <c r="A1" t="s">
        <v>32</v>
      </c>
      <c r="B1" t="s">
        <v>1</v>
      </c>
      <c r="C1" s="1" t="s">
        <v>13</v>
      </c>
      <c r="D1" s="1" t="s">
        <v>35</v>
      </c>
      <c r="E1" s="14">
        <v>9.0661210000000008</v>
      </c>
      <c r="F1">
        <v>3.1428569999999998</v>
      </c>
      <c r="G1" s="1" t="s">
        <v>36</v>
      </c>
      <c r="H1" s="1" t="s">
        <v>37</v>
      </c>
      <c r="I1" s="17" t="s">
        <v>1</v>
      </c>
      <c r="L1" t="s">
        <v>48</v>
      </c>
    </row>
    <row r="2" spans="1:14">
      <c r="E2" s="11" t="s">
        <v>38</v>
      </c>
      <c r="F2" s="12">
        <v>8</v>
      </c>
      <c r="G2" s="12">
        <v>3.4641016200000001</v>
      </c>
      <c r="H2" s="22" t="s">
        <v>39</v>
      </c>
      <c r="I2" s="13"/>
      <c r="J2" t="s">
        <v>43</v>
      </c>
      <c r="K2">
        <v>0</v>
      </c>
      <c r="L2" s="8">
        <v>24.5</v>
      </c>
      <c r="M2" t="s">
        <v>47</v>
      </c>
    </row>
    <row r="3" spans="1:14">
      <c r="J3" t="s">
        <v>5</v>
      </c>
      <c r="K3">
        <v>0</v>
      </c>
      <c r="L3" s="8">
        <v>27.5</v>
      </c>
      <c r="M3" t="s">
        <v>47</v>
      </c>
    </row>
    <row r="4" spans="1:14">
      <c r="J4" t="s">
        <v>7</v>
      </c>
      <c r="K4">
        <v>1</v>
      </c>
      <c r="L4" s="8">
        <v>32.700000000000003</v>
      </c>
      <c r="M4" t="s">
        <v>47</v>
      </c>
    </row>
    <row r="5" spans="1:14">
      <c r="J5" t="s">
        <v>8</v>
      </c>
      <c r="K5">
        <v>1</v>
      </c>
      <c r="L5" s="8">
        <v>36.71</v>
      </c>
      <c r="M5" t="s">
        <v>47</v>
      </c>
    </row>
    <row r="6" spans="1:14">
      <c r="J6" t="s">
        <v>9</v>
      </c>
      <c r="K6">
        <v>1</v>
      </c>
      <c r="L6" s="8">
        <v>41.2</v>
      </c>
      <c r="M6" t="s">
        <v>47</v>
      </c>
    </row>
    <row r="7" spans="1:14">
      <c r="J7" t="s">
        <v>41</v>
      </c>
      <c r="K7">
        <v>1</v>
      </c>
      <c r="L7" s="8">
        <v>43.65</v>
      </c>
      <c r="M7" t="s">
        <v>47</v>
      </c>
    </row>
    <row r="8" spans="1:14">
      <c r="J8" t="s">
        <v>42</v>
      </c>
      <c r="K8">
        <v>1</v>
      </c>
      <c r="L8" s="8"/>
    </row>
    <row r="9" spans="1:14">
      <c r="B9" t="s">
        <v>1</v>
      </c>
      <c r="C9" s="1" t="s">
        <v>13</v>
      </c>
      <c r="D9" s="1" t="s">
        <v>31</v>
      </c>
      <c r="E9" s="14">
        <v>9.0661210000000008</v>
      </c>
      <c r="F9">
        <v>3.1428569999999998</v>
      </c>
      <c r="G9" s="9">
        <v>1.4999999999999999E-2</v>
      </c>
      <c r="H9" s="17">
        <v>4400</v>
      </c>
      <c r="J9" t="s">
        <v>43</v>
      </c>
      <c r="K9">
        <v>1</v>
      </c>
      <c r="L9" s="8">
        <v>49</v>
      </c>
      <c r="M9" t="s">
        <v>47</v>
      </c>
      <c r="N9" t="s">
        <v>46</v>
      </c>
    </row>
    <row r="10" spans="1:14">
      <c r="E10" s="11">
        <v>8</v>
      </c>
      <c r="F10" s="12">
        <v>3.4641016200000001</v>
      </c>
      <c r="G10" s="23" t="s">
        <v>49</v>
      </c>
      <c r="H10" s="13"/>
      <c r="J10" t="s">
        <v>5</v>
      </c>
      <c r="K10">
        <v>1</v>
      </c>
      <c r="L10" s="8">
        <v>55</v>
      </c>
      <c r="M10" t="s">
        <v>47</v>
      </c>
      <c r="N10" t="s">
        <v>46</v>
      </c>
    </row>
    <row r="11" spans="1:14">
      <c r="J11" t="s">
        <v>6</v>
      </c>
      <c r="K11">
        <v>1</v>
      </c>
      <c r="L11" s="8">
        <v>61.74</v>
      </c>
    </row>
    <row r="12" spans="1:14">
      <c r="A12" s="11"/>
      <c r="B12" s="12"/>
      <c r="C12" s="12"/>
      <c r="D12" s="12"/>
      <c r="E12" s="12"/>
      <c r="F12" s="12"/>
      <c r="G12" s="13"/>
      <c r="J12" t="s">
        <v>7</v>
      </c>
      <c r="K12">
        <v>2</v>
      </c>
      <c r="L12" s="8">
        <v>65.41</v>
      </c>
      <c r="M12" t="s">
        <v>47</v>
      </c>
      <c r="N12" t="s">
        <v>46</v>
      </c>
    </row>
    <row r="13" spans="1:14">
      <c r="A13" s="14"/>
      <c r="B13" s="15" t="s">
        <v>52</v>
      </c>
      <c r="C13" s="15"/>
      <c r="D13" s="16">
        <v>987.77</v>
      </c>
      <c r="E13" s="15"/>
      <c r="F13" s="15"/>
      <c r="G13" s="17"/>
      <c r="J13" t="s">
        <v>8</v>
      </c>
      <c r="K13">
        <v>2</v>
      </c>
      <c r="L13" s="8">
        <v>73.42</v>
      </c>
      <c r="N13" t="s">
        <v>46</v>
      </c>
    </row>
    <row r="14" spans="1:14">
      <c r="A14" s="14"/>
      <c r="B14" s="15"/>
      <c r="C14" s="15"/>
      <c r="D14" s="15"/>
      <c r="E14" s="15"/>
      <c r="F14" s="15"/>
      <c r="G14" s="17"/>
      <c r="J14" t="s">
        <v>9</v>
      </c>
      <c r="K14">
        <v>2</v>
      </c>
      <c r="L14" s="8">
        <v>82.41</v>
      </c>
      <c r="N14" t="s">
        <v>46</v>
      </c>
    </row>
    <row r="15" spans="1:14">
      <c r="A15" s="14"/>
      <c r="B15" s="15"/>
      <c r="C15" s="15"/>
      <c r="D15" s="15"/>
      <c r="E15" s="15"/>
      <c r="F15" s="15"/>
      <c r="G15" s="17"/>
      <c r="J15" t="s">
        <v>41</v>
      </c>
      <c r="K15">
        <v>2</v>
      </c>
      <c r="L15" s="8">
        <v>87.31</v>
      </c>
      <c r="N15" t="s">
        <v>46</v>
      </c>
    </row>
    <row r="16" spans="1:14">
      <c r="A16" s="14"/>
      <c r="B16" s="15" t="s">
        <v>1</v>
      </c>
      <c r="C16" s="18" t="s">
        <v>13</v>
      </c>
      <c r="D16" s="18" t="s">
        <v>31</v>
      </c>
      <c r="E16" s="15">
        <f>SUM(E9*F9*G9*H9)</f>
        <v>1880.5724419480018</v>
      </c>
      <c r="F16" s="15"/>
      <c r="G16" s="17"/>
      <c r="J16" t="s">
        <v>42</v>
      </c>
      <c r="K16">
        <v>2</v>
      </c>
      <c r="L16" s="8"/>
    </row>
    <row r="17" spans="1:16">
      <c r="A17" s="14"/>
      <c r="B17" s="15"/>
      <c r="C17" s="15"/>
      <c r="D17" s="15"/>
      <c r="E17" s="15">
        <f>SUM(E10*F10)</f>
        <v>27.712812960000001</v>
      </c>
      <c r="F17" s="19">
        <f>SUM(D13)</f>
        <v>987.77</v>
      </c>
      <c r="G17" s="17"/>
      <c r="J17" t="s">
        <v>43</v>
      </c>
      <c r="K17">
        <v>2</v>
      </c>
      <c r="L17" s="8">
        <v>98</v>
      </c>
      <c r="N17" t="s">
        <v>46</v>
      </c>
    </row>
    <row r="18" spans="1:16">
      <c r="A18" s="14"/>
      <c r="B18" s="15"/>
      <c r="C18" s="15"/>
      <c r="D18" s="15"/>
      <c r="E18" s="15"/>
      <c r="F18" s="15"/>
      <c r="G18" s="17"/>
      <c r="J18" t="s">
        <v>5</v>
      </c>
      <c r="K18">
        <v>2</v>
      </c>
      <c r="L18" s="8">
        <v>110</v>
      </c>
      <c r="N18" t="s">
        <v>46</v>
      </c>
    </row>
    <row r="19" spans="1:16">
      <c r="A19" s="14"/>
      <c r="B19" s="15"/>
      <c r="C19" s="18" t="s">
        <v>13</v>
      </c>
      <c r="D19" s="18" t="s">
        <v>31</v>
      </c>
      <c r="E19" s="15">
        <f>SUM(E16)</f>
        <v>1880.5724419480018</v>
      </c>
      <c r="F19" s="15"/>
      <c r="G19" s="17"/>
      <c r="J19" t="s">
        <v>6</v>
      </c>
      <c r="K19">
        <v>2</v>
      </c>
      <c r="L19" s="8">
        <v>123.47</v>
      </c>
    </row>
    <row r="20" spans="1:16">
      <c r="A20" s="14"/>
      <c r="B20" s="15"/>
      <c r="C20" s="15"/>
      <c r="D20" s="15"/>
      <c r="E20" s="15">
        <f>SUM(E17*F17)</f>
        <v>27373.885257499202</v>
      </c>
      <c r="F20" s="15"/>
      <c r="G20" s="17"/>
      <c r="J20" t="s">
        <v>7</v>
      </c>
      <c r="K20">
        <v>3</v>
      </c>
      <c r="L20" s="8">
        <v>130.81</v>
      </c>
      <c r="N20" t="s">
        <v>46</v>
      </c>
      <c r="O20" t="s">
        <v>44</v>
      </c>
    </row>
    <row r="21" spans="1:16">
      <c r="A21" s="14"/>
      <c r="B21" s="15"/>
      <c r="C21" s="15"/>
      <c r="D21" s="15"/>
      <c r="E21" s="15"/>
      <c r="F21" s="15"/>
      <c r="G21" s="17"/>
      <c r="J21" t="s">
        <v>8</v>
      </c>
      <c r="K21">
        <v>3</v>
      </c>
      <c r="L21" s="8">
        <v>146.83000000000001</v>
      </c>
      <c r="O21" t="s">
        <v>44</v>
      </c>
    </row>
    <row r="22" spans="1:16">
      <c r="A22" s="14"/>
      <c r="B22" s="15"/>
      <c r="C22" s="18" t="s">
        <v>13</v>
      </c>
      <c r="D22" s="18" t="s">
        <v>31</v>
      </c>
      <c r="E22" s="15">
        <f>SUM(E19/E20)</f>
        <v>6.8699507733664164E-2</v>
      </c>
      <c r="F22" s="15"/>
      <c r="G22" s="17"/>
      <c r="J22" t="s">
        <v>9</v>
      </c>
      <c r="K22">
        <v>3</v>
      </c>
      <c r="L22" s="8">
        <v>154.81</v>
      </c>
      <c r="O22" t="s">
        <v>44</v>
      </c>
    </row>
    <row r="23" spans="1:16">
      <c r="A23" s="14"/>
      <c r="B23" s="15"/>
      <c r="C23" s="15"/>
      <c r="D23" s="15"/>
      <c r="E23" s="15"/>
      <c r="F23" s="15"/>
      <c r="G23" s="17"/>
      <c r="J23" t="s">
        <v>41</v>
      </c>
      <c r="K23">
        <v>3</v>
      </c>
      <c r="L23" s="8">
        <v>174.61</v>
      </c>
      <c r="O23" t="s">
        <v>44</v>
      </c>
    </row>
    <row r="24" spans="1:16">
      <c r="A24" s="14"/>
      <c r="B24" s="15" t="s">
        <v>53</v>
      </c>
      <c r="C24" s="18" t="s">
        <v>13</v>
      </c>
      <c r="D24" s="15">
        <f>SQRT(E22)</f>
        <v>0.26210590938333339</v>
      </c>
      <c r="E24" s="15" t="s">
        <v>50</v>
      </c>
      <c r="F24" s="15"/>
      <c r="G24" s="17"/>
      <c r="J24" t="s">
        <v>42</v>
      </c>
      <c r="K24">
        <v>3</v>
      </c>
      <c r="L24" s="8">
        <v>185</v>
      </c>
      <c r="O24" t="s">
        <v>44</v>
      </c>
    </row>
    <row r="25" spans="1:16">
      <c r="A25" s="14"/>
      <c r="B25" s="15"/>
      <c r="C25" s="15"/>
      <c r="D25" s="15"/>
      <c r="E25" s="15"/>
      <c r="F25" s="15"/>
      <c r="G25" s="17"/>
      <c r="J25" t="s">
        <v>43</v>
      </c>
      <c r="K25">
        <v>3</v>
      </c>
      <c r="L25" s="8">
        <v>196</v>
      </c>
      <c r="O25" t="s">
        <v>44</v>
      </c>
    </row>
    <row r="26" spans="1:16">
      <c r="A26" s="14"/>
      <c r="B26" s="15"/>
      <c r="C26" s="15"/>
      <c r="D26" s="15"/>
      <c r="E26" s="15"/>
      <c r="F26" s="15"/>
      <c r="G26" s="17"/>
      <c r="J26" t="s">
        <v>5</v>
      </c>
      <c r="K26">
        <v>3</v>
      </c>
      <c r="L26" s="8">
        <v>220</v>
      </c>
      <c r="O26" t="s">
        <v>44</v>
      </c>
    </row>
    <row r="27" spans="1:16" ht="180" customHeight="1">
      <c r="A27" s="73" t="s">
        <v>55</v>
      </c>
      <c r="B27" s="74"/>
      <c r="C27" s="74"/>
      <c r="D27" s="74"/>
      <c r="E27" s="74"/>
      <c r="F27" s="74"/>
      <c r="G27" s="17" t="s">
        <v>58</v>
      </c>
      <c r="H27" t="s">
        <v>57</v>
      </c>
      <c r="I27" t="s">
        <v>56</v>
      </c>
      <c r="J27" t="s">
        <v>6</v>
      </c>
      <c r="K27">
        <v>3</v>
      </c>
      <c r="L27" s="8">
        <v>246.94</v>
      </c>
      <c r="O27" t="s">
        <v>44</v>
      </c>
    </row>
    <row r="28" spans="1:16">
      <c r="A28" s="14"/>
      <c r="B28" s="15"/>
      <c r="C28" s="15"/>
      <c r="D28" s="15"/>
      <c r="E28" s="15"/>
      <c r="F28" s="15"/>
      <c r="G28" s="24">
        <v>50</v>
      </c>
      <c r="H28">
        <v>41.5</v>
      </c>
      <c r="I28">
        <v>62</v>
      </c>
      <c r="J28" t="s">
        <v>7</v>
      </c>
      <c r="K28">
        <v>4</v>
      </c>
      <c r="L28" s="8">
        <v>261.63</v>
      </c>
      <c r="O28" t="s">
        <v>44</v>
      </c>
      <c r="P28" t="s">
        <v>45</v>
      </c>
    </row>
    <row r="29" spans="1:16">
      <c r="A29" s="20"/>
      <c r="B29" s="21"/>
      <c r="C29" s="21"/>
      <c r="D29" s="21"/>
      <c r="E29" s="21"/>
      <c r="F29" s="21"/>
      <c r="G29" s="25">
        <v>48</v>
      </c>
      <c r="H29">
        <v>39</v>
      </c>
      <c r="I29">
        <v>59</v>
      </c>
      <c r="J29" t="s">
        <v>8</v>
      </c>
      <c r="K29">
        <v>4</v>
      </c>
      <c r="L29" s="8">
        <v>293.66000000000003</v>
      </c>
      <c r="O29" t="s">
        <v>44</v>
      </c>
      <c r="P29" t="s">
        <v>45</v>
      </c>
    </row>
    <row r="30" spans="1:16">
      <c r="G30" s="26">
        <v>45</v>
      </c>
      <c r="H30">
        <v>37</v>
      </c>
      <c r="I30">
        <v>56</v>
      </c>
      <c r="J30" t="s">
        <v>9</v>
      </c>
      <c r="K30">
        <v>4</v>
      </c>
      <c r="L30" s="8">
        <v>329.63</v>
      </c>
      <c r="O30" t="s">
        <v>44</v>
      </c>
      <c r="P30" t="s">
        <v>45</v>
      </c>
    </row>
    <row r="31" spans="1:16">
      <c r="G31" s="26">
        <v>44</v>
      </c>
      <c r="H31">
        <v>36</v>
      </c>
      <c r="I31">
        <v>54</v>
      </c>
      <c r="J31" t="s">
        <v>41</v>
      </c>
      <c r="K31">
        <v>4</v>
      </c>
      <c r="L31" s="8">
        <v>349.23</v>
      </c>
      <c r="O31" t="s">
        <v>44</v>
      </c>
      <c r="P31" t="s">
        <v>45</v>
      </c>
    </row>
    <row r="32" spans="1:16">
      <c r="G32" s="26">
        <v>42.5</v>
      </c>
      <c r="H32">
        <v>35</v>
      </c>
      <c r="I32">
        <v>52.5</v>
      </c>
      <c r="J32" t="s">
        <v>42</v>
      </c>
      <c r="K32">
        <v>4</v>
      </c>
      <c r="L32" s="8">
        <v>369.99</v>
      </c>
      <c r="O32" t="s">
        <v>44</v>
      </c>
      <c r="P32" t="s">
        <v>45</v>
      </c>
    </row>
    <row r="33" spans="7:16">
      <c r="G33" s="26">
        <v>41.5</v>
      </c>
      <c r="H33">
        <v>34</v>
      </c>
      <c r="I33">
        <v>51</v>
      </c>
      <c r="J33" t="s">
        <v>43</v>
      </c>
      <c r="K33">
        <v>4</v>
      </c>
      <c r="L33" s="8">
        <v>392</v>
      </c>
      <c r="O33" t="s">
        <v>44</v>
      </c>
      <c r="P33" t="s">
        <v>45</v>
      </c>
    </row>
    <row r="34" spans="7:16">
      <c r="G34" s="26">
        <v>39</v>
      </c>
      <c r="H34">
        <v>32</v>
      </c>
      <c r="I34">
        <v>48</v>
      </c>
      <c r="J34" t="s">
        <v>5</v>
      </c>
      <c r="K34">
        <v>4</v>
      </c>
      <c r="L34" s="8">
        <v>440</v>
      </c>
      <c r="O34" t="s">
        <v>44</v>
      </c>
      <c r="P34" t="s">
        <v>45</v>
      </c>
    </row>
    <row r="35" spans="7:16">
      <c r="G35" s="26">
        <v>37</v>
      </c>
      <c r="H35">
        <v>30</v>
      </c>
      <c r="I35">
        <v>45</v>
      </c>
      <c r="J35" t="s">
        <v>6</v>
      </c>
      <c r="K35">
        <v>4</v>
      </c>
      <c r="L35" s="8">
        <v>493.88</v>
      </c>
      <c r="O35" t="s">
        <v>44</v>
      </c>
      <c r="P35" t="s">
        <v>45</v>
      </c>
    </row>
    <row r="36" spans="7:16">
      <c r="G36" s="26">
        <v>36</v>
      </c>
      <c r="H36">
        <v>29</v>
      </c>
      <c r="I36">
        <v>44</v>
      </c>
      <c r="J36" s="7" t="s">
        <v>7</v>
      </c>
      <c r="K36" s="5">
        <v>5</v>
      </c>
      <c r="L36" s="8">
        <v>523.25</v>
      </c>
      <c r="O36" t="s">
        <v>44</v>
      </c>
      <c r="P36" t="s">
        <v>45</v>
      </c>
    </row>
    <row r="37" spans="7:16">
      <c r="G37" s="26">
        <v>34</v>
      </c>
      <c r="H37">
        <v>27</v>
      </c>
      <c r="I37">
        <v>42</v>
      </c>
      <c r="J37" s="7" t="s">
        <v>8</v>
      </c>
      <c r="K37" s="5">
        <v>5</v>
      </c>
      <c r="L37" s="8">
        <v>587.33000000000004</v>
      </c>
      <c r="P37" t="s">
        <v>45</v>
      </c>
    </row>
    <row r="38" spans="7:16">
      <c r="G38" s="26">
        <v>32</v>
      </c>
      <c r="H38">
        <v>26</v>
      </c>
      <c r="I38">
        <v>39</v>
      </c>
      <c r="J38" s="10" t="s">
        <v>9</v>
      </c>
      <c r="K38" s="5">
        <v>5</v>
      </c>
      <c r="L38" s="8">
        <v>659.25</v>
      </c>
      <c r="P38" t="s">
        <v>45</v>
      </c>
    </row>
    <row r="39" spans="7:16">
      <c r="G39" s="26">
        <v>31</v>
      </c>
      <c r="H39">
        <v>25.5</v>
      </c>
      <c r="I39">
        <v>38</v>
      </c>
      <c r="J39" s="7" t="s">
        <v>41</v>
      </c>
      <c r="K39" s="5">
        <v>5</v>
      </c>
      <c r="L39" s="8">
        <v>698.46</v>
      </c>
      <c r="P39" t="s">
        <v>45</v>
      </c>
    </row>
    <row r="40" spans="7:16">
      <c r="G40" s="26">
        <v>30</v>
      </c>
      <c r="H40">
        <v>24.5</v>
      </c>
      <c r="I40">
        <v>37</v>
      </c>
      <c r="J40" s="7" t="s">
        <v>42</v>
      </c>
      <c r="K40">
        <v>5</v>
      </c>
      <c r="L40" s="8">
        <v>739</v>
      </c>
      <c r="P40" t="s">
        <v>45</v>
      </c>
    </row>
    <row r="41" spans="7:16">
      <c r="G41" s="26">
        <v>29.5</v>
      </c>
      <c r="H41">
        <v>24</v>
      </c>
      <c r="I41">
        <v>36</v>
      </c>
      <c r="J41" s="7" t="s">
        <v>43</v>
      </c>
      <c r="K41" s="5">
        <v>5</v>
      </c>
      <c r="L41" s="8">
        <v>783.99</v>
      </c>
      <c r="P41" t="s">
        <v>45</v>
      </c>
    </row>
    <row r="42" spans="7:16">
      <c r="G42" s="26">
        <v>27.5</v>
      </c>
      <c r="H42">
        <v>22.5</v>
      </c>
      <c r="I42">
        <v>34</v>
      </c>
      <c r="J42" s="10" t="s">
        <v>5</v>
      </c>
      <c r="K42" s="5">
        <v>5</v>
      </c>
      <c r="L42" s="8">
        <v>880</v>
      </c>
      <c r="P42" t="s">
        <v>45</v>
      </c>
    </row>
    <row r="43" spans="7:16">
      <c r="G43" s="26">
        <v>26</v>
      </c>
      <c r="H43">
        <v>21.5</v>
      </c>
      <c r="I43">
        <v>32</v>
      </c>
      <c r="J43" s="7" t="s">
        <v>6</v>
      </c>
      <c r="K43" s="5">
        <v>5</v>
      </c>
      <c r="L43" s="8">
        <v>987.77</v>
      </c>
      <c r="P43" t="s">
        <v>45</v>
      </c>
    </row>
    <row r="44" spans="7:16">
      <c r="G44" s="26">
        <v>25.5</v>
      </c>
      <c r="H44">
        <v>20.5</v>
      </c>
      <c r="I44">
        <v>31</v>
      </c>
      <c r="J44" s="7" t="s">
        <v>7</v>
      </c>
      <c r="K44" s="5">
        <v>6</v>
      </c>
      <c r="L44" s="8">
        <v>1046.5</v>
      </c>
      <c r="P44" t="s">
        <v>45</v>
      </c>
    </row>
  </sheetData>
  <mergeCells count="1">
    <mergeCell ref="A27:F2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8"/>
  <sheetViews>
    <sheetView showRuler="0" topLeftCell="A3" workbookViewId="0">
      <selection activeCell="C16" sqref="C16:E27"/>
    </sheetView>
  </sheetViews>
  <sheetFormatPr baseColWidth="10" defaultColWidth="8.33203125" defaultRowHeight="15" x14ac:dyDescent="0"/>
  <cols>
    <col min="1" max="2" width="12" style="8" customWidth="1"/>
    <col min="3" max="3" width="8.33203125" style="8"/>
    <col min="4" max="6" width="8.5" style="8" bestFit="1" customWidth="1"/>
    <col min="7" max="7" width="8.33203125" style="8"/>
    <col min="8" max="8" width="8.5" style="8" bestFit="1" customWidth="1"/>
    <col min="9" max="9" width="8.33203125" style="8" customWidth="1"/>
    <col min="10" max="10" width="8.5" style="8" bestFit="1" customWidth="1"/>
    <col min="11" max="11" width="8.33203125" style="8"/>
    <col min="12" max="15" width="8.5" style="8" bestFit="1" customWidth="1"/>
    <col min="16" max="18" width="8.33203125" style="8"/>
    <col min="19" max="19" width="9" style="8" customWidth="1"/>
    <col min="20" max="16384" width="8.33203125" style="8"/>
  </cols>
  <sheetData>
    <row r="2" spans="1:19">
      <c r="A2" s="43" t="s">
        <v>62</v>
      </c>
      <c r="B2" s="43"/>
      <c r="D2" s="28" t="s">
        <v>40</v>
      </c>
      <c r="E2" s="28" t="s">
        <v>101</v>
      </c>
      <c r="F2" s="28" t="s">
        <v>102</v>
      </c>
      <c r="G2" s="28" t="s">
        <v>103</v>
      </c>
      <c r="H2" s="28" t="s">
        <v>104</v>
      </c>
      <c r="I2" s="28" t="s">
        <v>54</v>
      </c>
      <c r="J2" s="28" t="s">
        <v>105</v>
      </c>
      <c r="K2" s="28" t="s">
        <v>91</v>
      </c>
      <c r="L2" s="28" t="s">
        <v>94</v>
      </c>
      <c r="M2" s="28" t="s">
        <v>92</v>
      </c>
      <c r="N2" s="28" t="s">
        <v>93</v>
      </c>
      <c r="O2" s="28" t="s">
        <v>90</v>
      </c>
      <c r="P2" s="28" t="s">
        <v>95</v>
      </c>
      <c r="Q2" s="44" t="s">
        <v>96</v>
      </c>
      <c r="R2" s="30" t="s">
        <v>70</v>
      </c>
      <c r="S2" s="28" t="s">
        <v>87</v>
      </c>
    </row>
    <row r="3" spans="1:19">
      <c r="A3" s="35" t="s">
        <v>4</v>
      </c>
      <c r="B3" s="40"/>
      <c r="D3" s="8">
        <v>32.700000000000003</v>
      </c>
      <c r="E3" s="8">
        <v>36.700000000000003</v>
      </c>
      <c r="F3" s="8">
        <v>41.2</v>
      </c>
      <c r="G3" s="8">
        <v>43.7</v>
      </c>
      <c r="H3" s="8">
        <v>49</v>
      </c>
      <c r="I3" s="8">
        <v>55</v>
      </c>
      <c r="J3" s="8">
        <v>61.7</v>
      </c>
      <c r="K3" s="28">
        <v>65.400000000000006</v>
      </c>
      <c r="L3" s="28">
        <v>73.400000000000006</v>
      </c>
      <c r="M3" s="28">
        <v>82.4</v>
      </c>
      <c r="N3" s="28">
        <v>87.3</v>
      </c>
      <c r="O3" s="28">
        <v>98</v>
      </c>
      <c r="P3" s="28">
        <v>110</v>
      </c>
      <c r="Q3" s="44">
        <v>123.4</v>
      </c>
      <c r="R3" s="31">
        <v>130.80000000000001</v>
      </c>
      <c r="S3" s="28">
        <v>146.80000000000001</v>
      </c>
    </row>
    <row r="4" spans="1:19">
      <c r="A4" s="37"/>
      <c r="B4" s="41"/>
      <c r="K4" s="28"/>
      <c r="L4" s="28"/>
      <c r="M4" s="28"/>
      <c r="N4" s="28"/>
      <c r="O4" s="28"/>
      <c r="P4" s="28"/>
      <c r="Q4" s="44"/>
      <c r="R4" s="28"/>
      <c r="S4" s="28"/>
    </row>
    <row r="5" spans="1:19">
      <c r="A5" s="35" t="s">
        <v>53</v>
      </c>
      <c r="B5" s="36" t="s">
        <v>100</v>
      </c>
      <c r="K5" s="27">
        <v>34</v>
      </c>
      <c r="L5" s="27">
        <v>32.75</v>
      </c>
      <c r="M5" s="27">
        <v>31.5</v>
      </c>
      <c r="N5" s="27">
        <v>30.25</v>
      </c>
      <c r="O5" s="27">
        <v>29</v>
      </c>
      <c r="P5" s="27">
        <v>27.75</v>
      </c>
      <c r="Q5" s="45">
        <v>26.5</v>
      </c>
      <c r="R5" s="27">
        <v>25.25</v>
      </c>
      <c r="S5" s="27">
        <v>24</v>
      </c>
    </row>
    <row r="6" spans="1:19">
      <c r="A6" s="37"/>
      <c r="B6" s="39" t="s">
        <v>50</v>
      </c>
      <c r="K6" s="28">
        <v>86</v>
      </c>
      <c r="L6" s="28">
        <v>83</v>
      </c>
      <c r="M6" s="28">
        <v>80</v>
      </c>
      <c r="N6" s="28">
        <v>77</v>
      </c>
      <c r="O6" s="28">
        <v>74</v>
      </c>
      <c r="P6" s="28">
        <v>70.5</v>
      </c>
      <c r="Q6" s="44">
        <v>66.5</v>
      </c>
      <c r="R6" s="28">
        <v>64</v>
      </c>
      <c r="S6" s="28">
        <v>61</v>
      </c>
    </row>
    <row r="7" spans="1:19">
      <c r="A7" s="35" t="s">
        <v>63</v>
      </c>
      <c r="B7" s="36" t="s">
        <v>100</v>
      </c>
      <c r="K7" s="27" t="s">
        <v>59</v>
      </c>
      <c r="L7" s="27" t="s">
        <v>59</v>
      </c>
      <c r="M7" s="27" t="s">
        <v>59</v>
      </c>
      <c r="N7" s="27">
        <v>5.75</v>
      </c>
      <c r="O7" s="27">
        <v>5.5</v>
      </c>
      <c r="P7" s="27">
        <v>5.5</v>
      </c>
      <c r="Q7" s="45">
        <v>5.5</v>
      </c>
      <c r="R7" s="27">
        <v>5.5</v>
      </c>
      <c r="S7" s="27">
        <v>5.5</v>
      </c>
    </row>
    <row r="8" spans="1:19">
      <c r="A8" s="37"/>
      <c r="B8" s="38" t="s">
        <v>50</v>
      </c>
      <c r="K8" s="28">
        <v>15</v>
      </c>
      <c r="L8" s="28">
        <v>15</v>
      </c>
      <c r="M8" s="28">
        <v>15</v>
      </c>
      <c r="N8" s="28">
        <v>14</v>
      </c>
      <c r="O8" s="28">
        <v>14</v>
      </c>
      <c r="P8" s="28">
        <v>14</v>
      </c>
      <c r="Q8" s="44">
        <v>14</v>
      </c>
      <c r="R8" s="28">
        <v>14</v>
      </c>
      <c r="S8" s="28">
        <v>14</v>
      </c>
    </row>
    <row r="9" spans="1:19">
      <c r="A9" s="29"/>
      <c r="B9" s="34"/>
      <c r="K9"/>
      <c r="L9"/>
      <c r="M9"/>
      <c r="N9"/>
      <c r="O9"/>
      <c r="P9"/>
      <c r="Q9" s="46"/>
      <c r="R9"/>
      <c r="S9"/>
    </row>
    <row r="10" spans="1:19">
      <c r="A10" s="35" t="s">
        <v>60</v>
      </c>
      <c r="B10" s="36" t="s">
        <v>100</v>
      </c>
      <c r="K10" s="27">
        <v>47.75</v>
      </c>
      <c r="L10" s="27">
        <v>44</v>
      </c>
      <c r="M10" s="27">
        <v>39.25</v>
      </c>
      <c r="N10" s="27">
        <v>36</v>
      </c>
      <c r="O10" s="27">
        <v>32.75</v>
      </c>
      <c r="P10" s="27">
        <v>29.5</v>
      </c>
      <c r="Q10" s="45">
        <v>26.5</v>
      </c>
      <c r="R10" s="27">
        <v>23.75</v>
      </c>
      <c r="S10" s="27">
        <v>21.5</v>
      </c>
    </row>
    <row r="11" spans="1:19">
      <c r="A11" s="37"/>
      <c r="B11" s="38" t="s">
        <v>50</v>
      </c>
      <c r="K11" s="28">
        <v>121.25</v>
      </c>
      <c r="L11" s="28">
        <v>111.75</v>
      </c>
      <c r="M11" s="28">
        <v>99.7</v>
      </c>
      <c r="N11" s="28">
        <v>91.4</v>
      </c>
      <c r="O11" s="28">
        <v>83.2</v>
      </c>
      <c r="P11" s="28">
        <v>75</v>
      </c>
      <c r="Q11" s="44">
        <v>67.3</v>
      </c>
      <c r="R11" s="28">
        <v>60.3</v>
      </c>
      <c r="S11" s="28">
        <v>54.6</v>
      </c>
    </row>
    <row r="12" spans="1:19">
      <c r="A12" s="35" t="s">
        <v>61</v>
      </c>
      <c r="B12" s="36" t="s">
        <v>100</v>
      </c>
      <c r="K12" s="27">
        <v>47</v>
      </c>
      <c r="L12" s="27">
        <v>43</v>
      </c>
      <c r="M12" s="27">
        <v>37.5</v>
      </c>
      <c r="N12" s="27">
        <v>35.625</v>
      </c>
      <c r="O12" s="27">
        <v>32.125</v>
      </c>
      <c r="P12" s="27">
        <v>28.5</v>
      </c>
      <c r="Q12" s="45">
        <v>25.5</v>
      </c>
      <c r="R12" s="27">
        <v>23.375</v>
      </c>
      <c r="S12" s="27">
        <v>20.75</v>
      </c>
    </row>
    <row r="13" spans="1:19">
      <c r="A13" s="37"/>
      <c r="B13" s="38" t="s">
        <v>50</v>
      </c>
      <c r="K13" s="28">
        <v>119.4</v>
      </c>
      <c r="L13" s="28">
        <v>109.2</v>
      </c>
      <c r="M13" s="28">
        <v>95.2</v>
      </c>
      <c r="N13" s="28">
        <v>90.5</v>
      </c>
      <c r="O13" s="28">
        <v>81.599999999999994</v>
      </c>
      <c r="P13" s="28">
        <v>72.400000000000006</v>
      </c>
      <c r="Q13" s="44">
        <v>64.8</v>
      </c>
      <c r="R13" s="28">
        <v>59.4</v>
      </c>
      <c r="S13" s="28">
        <v>52.7</v>
      </c>
    </row>
    <row r="14" spans="1:19">
      <c r="A14" s="29"/>
      <c r="B14" s="29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>
      <c r="A15" s="29"/>
      <c r="B15" s="29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>
      <c r="A16" s="43" t="s">
        <v>64</v>
      </c>
      <c r="B16" s="43"/>
      <c r="C16" s="28" t="s">
        <v>90</v>
      </c>
      <c r="D16" s="28" t="s">
        <v>95</v>
      </c>
      <c r="E16" s="44" t="s">
        <v>96</v>
      </c>
      <c r="F16" s="30" t="s">
        <v>70</v>
      </c>
      <c r="G16" s="28" t="s">
        <v>87</v>
      </c>
      <c r="H16" s="28" t="s">
        <v>72</v>
      </c>
      <c r="I16" s="28" t="s">
        <v>73</v>
      </c>
      <c r="J16" s="28" t="s">
        <v>97</v>
      </c>
      <c r="K16" s="28" t="s">
        <v>74</v>
      </c>
      <c r="L16" s="28" t="s">
        <v>88</v>
      </c>
      <c r="M16" s="44" t="s">
        <v>89</v>
      </c>
      <c r="N16" s="33" t="s">
        <v>51</v>
      </c>
      <c r="O16" s="28" t="s">
        <v>75</v>
      </c>
      <c r="P16" s="28" t="s">
        <v>76</v>
      </c>
      <c r="Q16" s="28" t="s">
        <v>77</v>
      </c>
      <c r="R16" s="28" t="s">
        <v>98</v>
      </c>
      <c r="S16" s="28" t="s">
        <v>78</v>
      </c>
    </row>
    <row r="17" spans="1:19">
      <c r="A17" s="35" t="s">
        <v>4</v>
      </c>
      <c r="B17" s="40"/>
      <c r="C17" s="28"/>
      <c r="D17" s="28">
        <v>110</v>
      </c>
      <c r="E17" s="44">
        <v>123.4</v>
      </c>
      <c r="F17" s="28">
        <v>130.80000000000001</v>
      </c>
      <c r="G17" s="28">
        <v>146.80000000000001</v>
      </c>
      <c r="H17" s="28">
        <v>164.8</v>
      </c>
      <c r="I17" s="28">
        <v>174.6</v>
      </c>
      <c r="J17" s="28">
        <v>185</v>
      </c>
      <c r="K17" s="28">
        <v>196</v>
      </c>
      <c r="L17" s="28">
        <v>220</v>
      </c>
      <c r="M17" s="44">
        <v>246.9</v>
      </c>
      <c r="N17" s="28">
        <v>261.60000000000002</v>
      </c>
      <c r="O17" s="28">
        <v>293.60000000000002</v>
      </c>
      <c r="P17" s="28">
        <v>329.6</v>
      </c>
      <c r="Q17" s="28">
        <v>349.2</v>
      </c>
      <c r="R17" s="28">
        <v>369.9</v>
      </c>
      <c r="S17" s="28">
        <v>392</v>
      </c>
    </row>
    <row r="18" spans="1:19">
      <c r="A18" s="37"/>
      <c r="B18" s="41"/>
      <c r="C18" s="28"/>
      <c r="D18" s="28"/>
      <c r="E18" s="44"/>
      <c r="F18" s="28"/>
      <c r="G18" s="28"/>
      <c r="H18" s="28"/>
      <c r="I18" s="28"/>
      <c r="J18" s="28"/>
      <c r="K18" s="28"/>
      <c r="L18" s="28"/>
      <c r="M18" s="44"/>
      <c r="N18" s="28"/>
      <c r="O18" s="28"/>
      <c r="P18" s="28"/>
      <c r="Q18" s="28"/>
      <c r="R18" s="28"/>
      <c r="S18" s="28"/>
    </row>
    <row r="19" spans="1:19">
      <c r="A19" s="35" t="s">
        <v>53</v>
      </c>
      <c r="B19" s="36" t="s">
        <v>100</v>
      </c>
      <c r="C19" s="27">
        <v>26</v>
      </c>
      <c r="D19" s="27">
        <v>25.25</v>
      </c>
      <c r="E19" s="45">
        <v>24.375</v>
      </c>
      <c r="F19" s="27">
        <v>24.375</v>
      </c>
      <c r="G19" s="27">
        <v>22.75</v>
      </c>
      <c r="H19" s="27">
        <v>21.75</v>
      </c>
      <c r="I19" s="27">
        <v>21</v>
      </c>
      <c r="J19" s="27"/>
      <c r="K19" s="27">
        <v>20.25</v>
      </c>
      <c r="L19" s="27">
        <v>19.25</v>
      </c>
      <c r="M19" s="45">
        <v>18.5</v>
      </c>
      <c r="N19" s="27">
        <v>17.875</v>
      </c>
      <c r="O19" s="27">
        <v>17</v>
      </c>
      <c r="P19" s="27">
        <v>16.25</v>
      </c>
      <c r="Q19" s="27">
        <v>15.5</v>
      </c>
      <c r="R19" s="27"/>
      <c r="S19" s="27">
        <v>14.625</v>
      </c>
    </row>
    <row r="20" spans="1:19">
      <c r="A20" s="37"/>
      <c r="B20" s="39" t="s">
        <v>50</v>
      </c>
      <c r="C20" s="28">
        <v>66</v>
      </c>
      <c r="D20" s="28">
        <v>64.099999999999994</v>
      </c>
      <c r="E20" s="44">
        <v>61.9</v>
      </c>
      <c r="F20" s="28">
        <v>61.9</v>
      </c>
      <c r="G20" s="28">
        <v>57.8</v>
      </c>
      <c r="H20" s="28">
        <v>55.2</v>
      </c>
      <c r="I20" s="28">
        <v>53.3</v>
      </c>
      <c r="J20" s="28"/>
      <c r="K20" s="28">
        <v>51.4</v>
      </c>
      <c r="L20" s="28">
        <v>48.9</v>
      </c>
      <c r="M20" s="44">
        <v>47</v>
      </c>
      <c r="N20" s="28">
        <v>45.4</v>
      </c>
      <c r="O20" s="28">
        <v>43.2</v>
      </c>
      <c r="P20" s="28">
        <v>41.3</v>
      </c>
      <c r="Q20" s="28">
        <v>39.4</v>
      </c>
      <c r="R20" s="28"/>
      <c r="S20" s="28">
        <v>37.1</v>
      </c>
    </row>
    <row r="21" spans="1:19">
      <c r="A21" s="35" t="s">
        <v>63</v>
      </c>
      <c r="B21" s="36" t="s">
        <v>100</v>
      </c>
      <c r="C21" s="27">
        <v>3.875</v>
      </c>
      <c r="D21" s="27">
        <v>3.875</v>
      </c>
      <c r="E21" s="45">
        <v>3.875</v>
      </c>
      <c r="F21" s="27">
        <v>3.875</v>
      </c>
      <c r="G21" s="27">
        <v>3.875</v>
      </c>
      <c r="H21" s="27">
        <v>3.875</v>
      </c>
      <c r="I21" s="27">
        <v>3.875</v>
      </c>
      <c r="J21" s="27"/>
      <c r="K21" s="27">
        <v>3.875</v>
      </c>
      <c r="L21" s="27">
        <v>3.875</v>
      </c>
      <c r="M21" s="45">
        <v>3.875</v>
      </c>
      <c r="N21" s="27">
        <v>3.875</v>
      </c>
      <c r="O21" s="27">
        <v>3.875</v>
      </c>
      <c r="P21" s="27">
        <v>3.875</v>
      </c>
      <c r="Q21" s="27">
        <v>3.875</v>
      </c>
      <c r="R21" s="27"/>
      <c r="S21" s="27">
        <v>3.875</v>
      </c>
    </row>
    <row r="22" spans="1:19">
      <c r="A22" s="37"/>
      <c r="B22" s="38" t="s">
        <v>50</v>
      </c>
      <c r="C22" s="28">
        <v>10</v>
      </c>
      <c r="D22" s="28">
        <v>10</v>
      </c>
      <c r="E22" s="44">
        <v>10</v>
      </c>
      <c r="F22" s="28">
        <v>10</v>
      </c>
      <c r="G22" s="28">
        <v>10</v>
      </c>
      <c r="H22" s="28">
        <v>10</v>
      </c>
      <c r="I22" s="28">
        <v>10</v>
      </c>
      <c r="J22" s="28">
        <v>10</v>
      </c>
      <c r="K22" s="28">
        <v>10</v>
      </c>
      <c r="L22" s="28">
        <v>10</v>
      </c>
      <c r="M22" s="44">
        <v>10</v>
      </c>
      <c r="N22" s="28">
        <v>10</v>
      </c>
      <c r="O22" s="28">
        <v>10</v>
      </c>
      <c r="P22" s="28">
        <v>10</v>
      </c>
      <c r="Q22" s="28">
        <v>10</v>
      </c>
      <c r="R22" s="28">
        <v>10</v>
      </c>
      <c r="S22" s="28">
        <v>10</v>
      </c>
    </row>
    <row r="23" spans="1:19">
      <c r="A23" s="29"/>
      <c r="B23" s="34"/>
      <c r="C23" s="28"/>
      <c r="D23" s="28"/>
      <c r="E23" s="44"/>
      <c r="F23" s="28"/>
      <c r="G23" s="28"/>
      <c r="H23" s="28"/>
      <c r="I23" s="28"/>
      <c r="J23" s="28"/>
      <c r="K23" s="28"/>
      <c r="L23" s="28"/>
      <c r="M23" s="44"/>
      <c r="N23" s="28"/>
      <c r="O23" s="28"/>
      <c r="P23" s="28"/>
      <c r="Q23" s="28"/>
      <c r="R23" s="28"/>
      <c r="S23" s="28"/>
    </row>
    <row r="24" spans="1:19">
      <c r="A24" s="35" t="s">
        <v>60</v>
      </c>
      <c r="B24" s="36" t="s">
        <v>100</v>
      </c>
      <c r="C24" s="27">
        <v>33.5</v>
      </c>
      <c r="D24" s="27">
        <v>30.375</v>
      </c>
      <c r="E24" s="45">
        <v>27.4375</v>
      </c>
      <c r="F24" s="27">
        <v>25.25</v>
      </c>
      <c r="G24" s="27">
        <v>22.75</v>
      </c>
      <c r="H24" s="27">
        <v>20.75</v>
      </c>
      <c r="I24" s="27">
        <v>19</v>
      </c>
      <c r="J24" s="27"/>
      <c r="K24" s="27">
        <v>17.1875</v>
      </c>
      <c r="L24" s="27">
        <v>15.5</v>
      </c>
      <c r="M24" s="45">
        <v>14.0625</v>
      </c>
      <c r="N24" s="27">
        <v>12.5625</v>
      </c>
      <c r="O24" s="27">
        <v>11.4375</v>
      </c>
      <c r="P24" s="27">
        <v>10.1875</v>
      </c>
      <c r="Q24" s="27">
        <v>9.25</v>
      </c>
      <c r="R24" s="27"/>
      <c r="S24" s="27">
        <v>8.5</v>
      </c>
    </row>
    <row r="25" spans="1:19">
      <c r="A25" s="37"/>
      <c r="B25" s="38" t="s">
        <v>50</v>
      </c>
      <c r="C25" s="28">
        <v>85</v>
      </c>
      <c r="D25" s="28">
        <v>77.099999999999994</v>
      </c>
      <c r="E25" s="44">
        <v>69.7</v>
      </c>
      <c r="F25" s="28">
        <v>64.099999999999994</v>
      </c>
      <c r="G25" s="28">
        <v>57.8</v>
      </c>
      <c r="H25" s="28">
        <v>52.7</v>
      </c>
      <c r="I25" s="28">
        <v>48.3</v>
      </c>
      <c r="J25" s="28"/>
      <c r="K25" s="28">
        <v>43.7</v>
      </c>
      <c r="L25" s="28">
        <v>39.4</v>
      </c>
      <c r="M25" s="44">
        <v>35.700000000000003</v>
      </c>
      <c r="N25" s="28">
        <v>31.9</v>
      </c>
      <c r="O25" s="28">
        <v>29</v>
      </c>
      <c r="P25" s="28">
        <v>25.9</v>
      </c>
      <c r="Q25" s="28">
        <v>23.5</v>
      </c>
      <c r="R25" s="28"/>
      <c r="S25" s="28">
        <v>21.6</v>
      </c>
    </row>
    <row r="26" spans="1:19">
      <c r="A26" s="35" t="s">
        <v>61</v>
      </c>
      <c r="B26" s="36" t="s">
        <v>100</v>
      </c>
      <c r="C26" s="28"/>
      <c r="D26" s="28"/>
      <c r="E26" s="44"/>
      <c r="F26" s="27">
        <v>24.5</v>
      </c>
      <c r="G26" s="27">
        <v>21.375</v>
      </c>
      <c r="H26" s="27">
        <v>19.375</v>
      </c>
      <c r="I26" s="27">
        <v>17.75</v>
      </c>
      <c r="J26" s="27"/>
      <c r="K26" s="27">
        <v>15.5</v>
      </c>
      <c r="L26" s="27">
        <v>13.5</v>
      </c>
      <c r="M26" s="45">
        <v>12</v>
      </c>
      <c r="N26" s="27">
        <v>11.625</v>
      </c>
      <c r="O26" s="27">
        <v>9.5</v>
      </c>
      <c r="P26" s="27">
        <v>8.5</v>
      </c>
      <c r="Q26" s="27">
        <v>8</v>
      </c>
      <c r="R26" s="27"/>
      <c r="S26" s="27">
        <v>7.75</v>
      </c>
    </row>
    <row r="27" spans="1:19">
      <c r="A27" s="37"/>
      <c r="B27" s="38" t="s">
        <v>50</v>
      </c>
      <c r="C27" s="28"/>
      <c r="D27" s="28"/>
      <c r="E27" s="44"/>
      <c r="F27" s="28">
        <v>62.2</v>
      </c>
      <c r="G27" s="28">
        <v>54.3</v>
      </c>
      <c r="H27" s="28">
        <v>49.2</v>
      </c>
      <c r="I27" s="28">
        <v>45</v>
      </c>
      <c r="J27" s="28"/>
      <c r="K27" s="28">
        <v>39.4</v>
      </c>
      <c r="L27" s="28">
        <v>34.299999999999997</v>
      </c>
      <c r="M27" s="44">
        <v>30.5</v>
      </c>
      <c r="N27" s="28">
        <v>29.5</v>
      </c>
      <c r="O27" s="28">
        <v>24.1</v>
      </c>
      <c r="P27" s="28">
        <v>21.6</v>
      </c>
      <c r="Q27" s="28">
        <v>20.3</v>
      </c>
      <c r="R27" s="28"/>
      <c r="S27" s="28">
        <v>19.7</v>
      </c>
    </row>
    <row r="28" spans="1:19">
      <c r="A28" s="29"/>
      <c r="B28" s="2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>
      <c r="A29" s="29"/>
      <c r="B29" s="29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>
      <c r="A30" s="43" t="s">
        <v>65</v>
      </c>
      <c r="B30" s="43"/>
      <c r="C30" s="30" t="s">
        <v>70</v>
      </c>
      <c r="D30" s="28" t="s">
        <v>71</v>
      </c>
      <c r="E30" s="28" t="s">
        <v>72</v>
      </c>
      <c r="F30" s="28" t="s">
        <v>73</v>
      </c>
      <c r="G30" s="28" t="s">
        <v>97</v>
      </c>
      <c r="H30" s="28" t="s">
        <v>74</v>
      </c>
      <c r="I30" s="28" t="s">
        <v>88</v>
      </c>
      <c r="J30" s="28" t="s">
        <v>89</v>
      </c>
      <c r="K30" s="33" t="s">
        <v>51</v>
      </c>
      <c r="L30" s="28" t="s">
        <v>75</v>
      </c>
      <c r="M30" s="28" t="s">
        <v>76</v>
      </c>
      <c r="N30" s="28" t="s">
        <v>77</v>
      </c>
      <c r="O30" s="28" t="s">
        <v>98</v>
      </c>
      <c r="P30" s="28" t="s">
        <v>78</v>
      </c>
      <c r="Q30" s="28" t="s">
        <v>69</v>
      </c>
      <c r="R30" s="28" t="s">
        <v>68</v>
      </c>
      <c r="S30" s="28" t="s">
        <v>81</v>
      </c>
    </row>
    <row r="31" spans="1:19">
      <c r="A31" s="35" t="s">
        <v>4</v>
      </c>
      <c r="B31" s="40"/>
      <c r="C31" s="28">
        <v>130.80000000000001</v>
      </c>
      <c r="D31" s="28">
        <v>146.80000000000001</v>
      </c>
      <c r="E31" s="28">
        <v>164.8</v>
      </c>
      <c r="F31" s="28">
        <v>174.6</v>
      </c>
      <c r="G31" s="28">
        <v>185</v>
      </c>
      <c r="H31" s="28">
        <v>196</v>
      </c>
      <c r="I31" s="28">
        <v>220</v>
      </c>
      <c r="J31" s="28">
        <v>246.9</v>
      </c>
      <c r="K31" s="28">
        <v>261.60000000000002</v>
      </c>
      <c r="L31" s="28">
        <v>293.60000000000002</v>
      </c>
      <c r="M31" s="28">
        <v>329.6</v>
      </c>
      <c r="N31" s="28">
        <v>349.2</v>
      </c>
      <c r="O31" s="28">
        <v>369.9</v>
      </c>
      <c r="P31" s="28">
        <v>392</v>
      </c>
      <c r="Q31" s="28">
        <v>440</v>
      </c>
      <c r="R31" s="28">
        <v>493.8</v>
      </c>
      <c r="S31" s="28">
        <v>523.20000000000005</v>
      </c>
    </row>
    <row r="32" spans="1:19">
      <c r="A32" s="37"/>
      <c r="B32" s="41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1:19">
      <c r="A33" s="35" t="s">
        <v>53</v>
      </c>
      <c r="B33" s="36" t="s">
        <v>100</v>
      </c>
      <c r="C33" s="27">
        <v>19.5</v>
      </c>
      <c r="D33" s="27">
        <v>19.125</v>
      </c>
      <c r="E33" s="27">
        <v>18.5</v>
      </c>
      <c r="F33" s="27">
        <v>18</v>
      </c>
      <c r="G33" s="27"/>
      <c r="H33" s="27">
        <v>17.5</v>
      </c>
      <c r="I33" s="27">
        <v>17</v>
      </c>
      <c r="J33" s="27">
        <v>16.5</v>
      </c>
      <c r="K33" s="27">
        <v>16</v>
      </c>
      <c r="L33" s="27">
        <v>15.5</v>
      </c>
      <c r="M33" s="27">
        <v>15</v>
      </c>
      <c r="N33" s="27">
        <v>14.5</v>
      </c>
      <c r="O33" s="27"/>
      <c r="P33" s="27">
        <v>14</v>
      </c>
      <c r="Q33" s="27">
        <v>13.5</v>
      </c>
      <c r="R33" s="27">
        <v>13</v>
      </c>
      <c r="S33" s="27">
        <v>12.5</v>
      </c>
    </row>
    <row r="34" spans="1:19">
      <c r="A34" s="37"/>
      <c r="B34" s="39" t="s">
        <v>50</v>
      </c>
      <c r="C34" s="28">
        <v>49.5</v>
      </c>
      <c r="D34" s="28">
        <v>48.6</v>
      </c>
      <c r="E34" s="28">
        <v>47</v>
      </c>
      <c r="F34" s="28">
        <v>45.7</v>
      </c>
      <c r="G34" s="28"/>
      <c r="H34" s="28">
        <v>45.5</v>
      </c>
      <c r="I34" s="28">
        <v>43.2</v>
      </c>
      <c r="J34" s="28">
        <v>41.9</v>
      </c>
      <c r="K34" s="28">
        <v>40.6</v>
      </c>
      <c r="L34" s="28">
        <v>39.4</v>
      </c>
      <c r="M34" s="28">
        <v>38</v>
      </c>
      <c r="N34" s="28">
        <v>36.799999999999997</v>
      </c>
      <c r="O34" s="28"/>
      <c r="P34" s="28">
        <v>35.6</v>
      </c>
      <c r="Q34" s="28">
        <v>34.299999999999997</v>
      </c>
      <c r="R34" s="28">
        <v>33</v>
      </c>
      <c r="S34" s="28">
        <v>31.8</v>
      </c>
    </row>
    <row r="35" spans="1:19">
      <c r="A35" s="35" t="s">
        <v>63</v>
      </c>
      <c r="B35" s="36" t="s">
        <v>100</v>
      </c>
      <c r="C35" s="27">
        <v>2.875</v>
      </c>
      <c r="D35" s="27">
        <v>2.875</v>
      </c>
      <c r="E35" s="27">
        <v>2.875</v>
      </c>
      <c r="F35" s="27">
        <v>2.875</v>
      </c>
      <c r="G35" s="27"/>
      <c r="H35" s="27">
        <v>2.875</v>
      </c>
      <c r="I35" s="27">
        <v>2.875</v>
      </c>
      <c r="J35" s="27">
        <v>2.875</v>
      </c>
      <c r="K35" s="27">
        <v>2.875</v>
      </c>
      <c r="L35" s="27">
        <v>2.875</v>
      </c>
      <c r="M35" s="27">
        <v>2.875</v>
      </c>
      <c r="N35" s="27">
        <v>2.875</v>
      </c>
      <c r="O35" s="27"/>
      <c r="P35" s="27">
        <v>2.875</v>
      </c>
      <c r="Q35" s="27">
        <v>2.875</v>
      </c>
      <c r="R35" s="27">
        <v>2.875</v>
      </c>
      <c r="S35" s="27">
        <v>2.875</v>
      </c>
    </row>
    <row r="36" spans="1:19">
      <c r="A36" s="37"/>
      <c r="B36" s="38" t="s">
        <v>50</v>
      </c>
      <c r="C36" s="28">
        <v>7</v>
      </c>
      <c r="D36" s="28">
        <v>7</v>
      </c>
      <c r="E36" s="28">
        <v>7</v>
      </c>
      <c r="F36" s="28">
        <v>7</v>
      </c>
      <c r="G36" s="28">
        <v>7</v>
      </c>
      <c r="H36" s="28">
        <v>7</v>
      </c>
      <c r="I36" s="28">
        <v>7</v>
      </c>
      <c r="J36" s="28">
        <v>7</v>
      </c>
      <c r="K36" s="28">
        <v>7</v>
      </c>
      <c r="L36" s="28">
        <v>7</v>
      </c>
      <c r="M36" s="28">
        <v>7</v>
      </c>
      <c r="N36" s="28">
        <v>7</v>
      </c>
      <c r="O36" s="28">
        <v>7</v>
      </c>
      <c r="P36" s="28">
        <v>7</v>
      </c>
      <c r="Q36" s="28">
        <v>7</v>
      </c>
      <c r="R36" s="28">
        <v>7</v>
      </c>
      <c r="S36" s="28">
        <v>7</v>
      </c>
    </row>
    <row r="37" spans="1:19">
      <c r="A37" s="29"/>
      <c r="B37" s="34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</row>
    <row r="38" spans="1:19">
      <c r="A38" s="35" t="s">
        <v>60</v>
      </c>
      <c r="B38" s="36" t="s">
        <v>100</v>
      </c>
      <c r="C38" s="27">
        <v>25.25</v>
      </c>
      <c r="D38" s="27">
        <v>22.75</v>
      </c>
      <c r="E38" s="27">
        <v>21</v>
      </c>
      <c r="F38" s="27">
        <v>19</v>
      </c>
      <c r="G38" s="27"/>
      <c r="H38" s="27">
        <v>17</v>
      </c>
      <c r="I38" s="27">
        <v>15</v>
      </c>
      <c r="J38" s="27">
        <v>13.5</v>
      </c>
      <c r="K38" s="27">
        <v>12.5</v>
      </c>
      <c r="L38" s="27">
        <v>11.5</v>
      </c>
      <c r="M38" s="27">
        <v>10.5</v>
      </c>
      <c r="N38" s="27">
        <v>9.5</v>
      </c>
      <c r="O38" s="27"/>
      <c r="P38" s="27">
        <v>8.5</v>
      </c>
      <c r="Q38" s="27">
        <v>7.5</v>
      </c>
      <c r="R38" s="27">
        <v>6.5</v>
      </c>
      <c r="S38" s="27">
        <v>6.0714285714285712</v>
      </c>
    </row>
    <row r="39" spans="1:19">
      <c r="A39" s="37"/>
      <c r="B39" s="38" t="s">
        <v>50</v>
      </c>
      <c r="C39" s="28">
        <v>61.6</v>
      </c>
      <c r="D39" s="28">
        <v>57.8</v>
      </c>
      <c r="E39" s="28">
        <v>53.3</v>
      </c>
      <c r="F39" s="28">
        <v>48.3</v>
      </c>
      <c r="G39" s="28"/>
      <c r="H39" s="28">
        <v>43.2</v>
      </c>
      <c r="I39" s="28">
        <v>38.1</v>
      </c>
      <c r="J39" s="28">
        <v>34.299999999999997</v>
      </c>
      <c r="K39" s="28">
        <v>31.8</v>
      </c>
      <c r="L39" s="28">
        <v>29.2</v>
      </c>
      <c r="M39" s="28">
        <v>26.7</v>
      </c>
      <c r="N39" s="28">
        <v>24.1</v>
      </c>
      <c r="O39" s="28"/>
      <c r="P39" s="28">
        <v>21.6</v>
      </c>
      <c r="Q39" s="28">
        <v>19</v>
      </c>
      <c r="R39" s="28">
        <v>16.5</v>
      </c>
      <c r="S39" s="28">
        <v>15.2</v>
      </c>
    </row>
    <row r="40" spans="1:19">
      <c r="A40" s="35" t="s">
        <v>61</v>
      </c>
      <c r="B40" s="36" t="s">
        <v>100</v>
      </c>
      <c r="C40" s="27">
        <v>24.5</v>
      </c>
      <c r="D40" s="27">
        <v>21.375</v>
      </c>
      <c r="E40" s="27">
        <v>19.375</v>
      </c>
      <c r="F40" s="27">
        <v>17.75</v>
      </c>
      <c r="G40" s="27"/>
      <c r="H40" s="27">
        <v>15.5</v>
      </c>
      <c r="I40" s="27">
        <v>13.5</v>
      </c>
      <c r="J40" s="27">
        <v>12</v>
      </c>
      <c r="K40" s="27">
        <v>11.5</v>
      </c>
      <c r="L40" s="27">
        <v>9.5</v>
      </c>
      <c r="M40" s="27">
        <v>8.5</v>
      </c>
      <c r="N40" s="27">
        <v>8</v>
      </c>
      <c r="O40" s="27"/>
      <c r="P40" s="27">
        <v>7.75</v>
      </c>
      <c r="Q40" s="27">
        <v>6.875</v>
      </c>
      <c r="R40" s="27">
        <v>6</v>
      </c>
      <c r="S40" s="27">
        <v>5.625</v>
      </c>
    </row>
    <row r="41" spans="1:19">
      <c r="A41" s="37"/>
      <c r="B41" s="38" t="s">
        <v>50</v>
      </c>
      <c r="C41" s="28">
        <v>61</v>
      </c>
      <c r="D41" s="28">
        <v>54.3</v>
      </c>
      <c r="E41" s="28">
        <v>49.2</v>
      </c>
      <c r="F41" s="28">
        <v>45.1</v>
      </c>
      <c r="G41" s="28"/>
      <c r="H41" s="28">
        <v>39.4</v>
      </c>
      <c r="I41" s="28">
        <v>34.299999999999997</v>
      </c>
      <c r="J41" s="28">
        <v>30.5</v>
      </c>
      <c r="K41" s="28">
        <v>29.2</v>
      </c>
      <c r="L41" s="28">
        <v>24.1</v>
      </c>
      <c r="M41" s="28">
        <v>21.6</v>
      </c>
      <c r="N41" s="28">
        <v>20.3</v>
      </c>
      <c r="O41" s="28"/>
      <c r="P41" s="28">
        <v>19.7</v>
      </c>
      <c r="Q41" s="28">
        <v>17.5</v>
      </c>
      <c r="R41" s="28">
        <v>15.2</v>
      </c>
      <c r="S41" s="28">
        <v>14.3</v>
      </c>
    </row>
    <row r="42" spans="1:19">
      <c r="A42" s="29"/>
      <c r="B42" s="29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1:19">
      <c r="A43" s="29"/>
      <c r="B43" s="29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>
      <c r="A44" s="43" t="s">
        <v>66</v>
      </c>
      <c r="B44" s="43"/>
      <c r="C44" s="28" t="s">
        <v>74</v>
      </c>
      <c r="D44" s="28" t="s">
        <v>88</v>
      </c>
      <c r="E44" s="28" t="s">
        <v>89</v>
      </c>
      <c r="F44" s="33" t="s">
        <v>51</v>
      </c>
      <c r="G44" s="28" t="s">
        <v>75</v>
      </c>
      <c r="H44" s="28" t="s">
        <v>76</v>
      </c>
      <c r="I44" s="28" t="s">
        <v>77</v>
      </c>
      <c r="J44" s="28" t="s">
        <v>98</v>
      </c>
      <c r="K44" s="28" t="s">
        <v>78</v>
      </c>
      <c r="L44" s="28" t="s">
        <v>69</v>
      </c>
      <c r="M44" s="28" t="s">
        <v>68</v>
      </c>
      <c r="N44" s="28" t="s">
        <v>81</v>
      </c>
      <c r="O44" s="28" t="s">
        <v>82</v>
      </c>
      <c r="P44" s="28" t="s">
        <v>83</v>
      </c>
      <c r="Q44" s="28" t="s">
        <v>84</v>
      </c>
      <c r="R44" s="28" t="s">
        <v>99</v>
      </c>
      <c r="S44" s="28" t="s">
        <v>85</v>
      </c>
    </row>
    <row r="45" spans="1:19">
      <c r="A45" s="35" t="s">
        <v>4</v>
      </c>
      <c r="B45" s="40"/>
      <c r="C45" s="28">
        <v>196</v>
      </c>
      <c r="D45" s="28">
        <v>220</v>
      </c>
      <c r="E45" s="28">
        <v>246.9</v>
      </c>
      <c r="F45" s="28">
        <v>261.60000000000002</v>
      </c>
      <c r="G45" s="28">
        <v>293.60000000000002</v>
      </c>
      <c r="H45" s="28">
        <v>329.6</v>
      </c>
      <c r="I45" s="28">
        <v>349.2</v>
      </c>
      <c r="J45" s="28">
        <v>369.9</v>
      </c>
      <c r="K45" s="28">
        <v>392</v>
      </c>
      <c r="L45" s="28">
        <v>440</v>
      </c>
      <c r="M45" s="28">
        <v>493.8</v>
      </c>
      <c r="N45" s="28">
        <v>523.20000000000005</v>
      </c>
      <c r="O45" s="28">
        <v>587.29999999999995</v>
      </c>
      <c r="P45" s="28">
        <v>659.2</v>
      </c>
      <c r="Q45" s="28">
        <v>698.4</v>
      </c>
      <c r="R45" s="28">
        <v>739.9</v>
      </c>
      <c r="S45" s="28">
        <v>783.9</v>
      </c>
    </row>
    <row r="46" spans="1:19">
      <c r="A46" s="37"/>
      <c r="B46" s="41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1:19">
      <c r="A47" s="35" t="s">
        <v>53</v>
      </c>
      <c r="B47" s="36" t="s">
        <v>100</v>
      </c>
      <c r="C47" s="27">
        <v>17.5</v>
      </c>
      <c r="D47" s="27">
        <v>17</v>
      </c>
      <c r="E47" s="27">
        <v>16.5</v>
      </c>
      <c r="F47" s="27">
        <v>16</v>
      </c>
      <c r="G47" s="27">
        <v>15.5</v>
      </c>
      <c r="H47" s="27">
        <v>15</v>
      </c>
      <c r="I47" s="27">
        <v>14.5</v>
      </c>
      <c r="J47" s="27"/>
      <c r="K47" s="27">
        <v>14</v>
      </c>
      <c r="L47" s="27">
        <v>13.5</v>
      </c>
      <c r="M47" s="27">
        <v>13</v>
      </c>
      <c r="N47" s="27">
        <v>12.5</v>
      </c>
      <c r="O47" s="27">
        <v>11.875</v>
      </c>
      <c r="P47" s="27">
        <v>11.4375</v>
      </c>
      <c r="Q47" s="27">
        <v>11</v>
      </c>
      <c r="R47" s="27"/>
      <c r="S47" s="27">
        <v>10.5625</v>
      </c>
    </row>
    <row r="48" spans="1:19">
      <c r="A48" s="37"/>
      <c r="B48" s="39" t="s">
        <v>50</v>
      </c>
      <c r="C48" s="28">
        <v>44.5</v>
      </c>
      <c r="D48" s="28">
        <v>43.2</v>
      </c>
      <c r="E48" s="28">
        <v>41.9</v>
      </c>
      <c r="F48" s="28">
        <v>40.6</v>
      </c>
      <c r="G48" s="28">
        <v>39.4</v>
      </c>
      <c r="H48" s="28">
        <v>38.1</v>
      </c>
      <c r="I48" s="28">
        <v>36.799999999999997</v>
      </c>
      <c r="J48" s="28"/>
      <c r="K48" s="28">
        <v>35.6</v>
      </c>
      <c r="L48" s="28">
        <v>34.299999999999997</v>
      </c>
      <c r="M48" s="28">
        <v>33.200000000000003</v>
      </c>
      <c r="N48" s="28">
        <v>31.8</v>
      </c>
      <c r="O48" s="28">
        <v>30.2</v>
      </c>
      <c r="P48" s="28">
        <v>29.1</v>
      </c>
      <c r="Q48" s="28">
        <v>27.9</v>
      </c>
      <c r="R48" s="28"/>
      <c r="S48" s="28">
        <v>26.9</v>
      </c>
    </row>
    <row r="49" spans="1:20">
      <c r="A49" s="35" t="s">
        <v>63</v>
      </c>
      <c r="B49" s="36" t="s">
        <v>100</v>
      </c>
      <c r="C49" s="27">
        <v>2.875</v>
      </c>
      <c r="D49" s="27">
        <v>2.875</v>
      </c>
      <c r="E49" s="27">
        <v>2.875</v>
      </c>
      <c r="F49" s="27">
        <v>2.875</v>
      </c>
      <c r="G49" s="27">
        <v>2.875</v>
      </c>
      <c r="H49" s="27">
        <v>2.875</v>
      </c>
      <c r="I49" s="27">
        <v>2.875</v>
      </c>
      <c r="J49" s="27"/>
      <c r="K49" s="27">
        <v>2.875</v>
      </c>
      <c r="L49" s="27">
        <v>2.875</v>
      </c>
      <c r="M49" s="27">
        <v>2.875</v>
      </c>
      <c r="N49" s="27">
        <v>2.875</v>
      </c>
      <c r="O49" s="27">
        <v>2.875</v>
      </c>
      <c r="P49" s="27">
        <v>2.875</v>
      </c>
      <c r="Q49" s="27">
        <v>2.875</v>
      </c>
      <c r="R49" s="27"/>
      <c r="S49" s="27">
        <v>2.875</v>
      </c>
    </row>
    <row r="50" spans="1:20">
      <c r="A50" s="37"/>
      <c r="B50" s="38" t="s">
        <v>50</v>
      </c>
      <c r="C50" s="28">
        <v>7</v>
      </c>
      <c r="D50" s="28">
        <v>7</v>
      </c>
      <c r="E50" s="28">
        <v>7</v>
      </c>
      <c r="F50" s="28">
        <v>7</v>
      </c>
      <c r="G50" s="28">
        <v>7</v>
      </c>
      <c r="H50" s="28">
        <v>7</v>
      </c>
      <c r="I50" s="28">
        <v>7</v>
      </c>
      <c r="J50" s="28">
        <v>7</v>
      </c>
      <c r="K50" s="28">
        <v>7</v>
      </c>
      <c r="L50" s="28">
        <v>7</v>
      </c>
      <c r="M50" s="28">
        <v>7</v>
      </c>
      <c r="N50" s="28">
        <v>7</v>
      </c>
      <c r="O50" s="28">
        <v>7</v>
      </c>
      <c r="P50" s="28">
        <v>7</v>
      </c>
      <c r="Q50" s="28">
        <v>7</v>
      </c>
      <c r="R50" s="28">
        <v>7</v>
      </c>
      <c r="S50" s="28">
        <v>7</v>
      </c>
    </row>
    <row r="51" spans="1:20" ht="7" customHeight="1">
      <c r="A51" s="29"/>
      <c r="B51" s="34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1:20">
      <c r="A52" s="35" t="s">
        <v>60</v>
      </c>
      <c r="B52" s="36" t="s">
        <v>100</v>
      </c>
      <c r="C52" s="27">
        <v>17</v>
      </c>
      <c r="D52" s="27">
        <v>15</v>
      </c>
      <c r="E52" s="27">
        <v>13.5</v>
      </c>
      <c r="F52" s="27">
        <v>12.5</v>
      </c>
      <c r="G52" s="27">
        <v>11.5</v>
      </c>
      <c r="H52" s="27">
        <v>10.5</v>
      </c>
      <c r="I52" s="27">
        <v>9.5</v>
      </c>
      <c r="J52" s="27"/>
      <c r="K52" s="27">
        <v>8.5</v>
      </c>
      <c r="L52" s="27">
        <v>7.5</v>
      </c>
      <c r="M52" s="27">
        <v>6.5</v>
      </c>
      <c r="N52" s="27">
        <v>6.0714285714285712</v>
      </c>
      <c r="O52" s="27">
        <v>5.6875</v>
      </c>
      <c r="P52" s="27">
        <v>5.1875</v>
      </c>
      <c r="Q52" s="27">
        <v>4.75</v>
      </c>
      <c r="R52" s="27"/>
      <c r="S52" s="27">
        <v>4.3125</v>
      </c>
    </row>
    <row r="53" spans="1:20">
      <c r="A53" s="37"/>
      <c r="B53" s="38" t="s">
        <v>50</v>
      </c>
      <c r="C53" s="28">
        <v>43.2</v>
      </c>
      <c r="D53" s="28">
        <v>38.1</v>
      </c>
      <c r="E53" s="28">
        <v>34.200000000000003</v>
      </c>
      <c r="F53" s="28">
        <v>31.8</v>
      </c>
      <c r="G53" s="28">
        <v>29.2</v>
      </c>
      <c r="H53" s="28">
        <v>26.7</v>
      </c>
      <c r="I53" s="28">
        <v>24.1</v>
      </c>
      <c r="J53" s="28"/>
      <c r="K53" s="28">
        <v>21.6</v>
      </c>
      <c r="L53" s="28">
        <v>19</v>
      </c>
      <c r="M53" s="28">
        <v>16.5</v>
      </c>
      <c r="N53" s="28">
        <v>15.2</v>
      </c>
      <c r="O53" s="28">
        <v>14.4</v>
      </c>
      <c r="P53" s="28">
        <v>13.2</v>
      </c>
      <c r="Q53" s="28">
        <v>12.1</v>
      </c>
      <c r="R53" s="28"/>
      <c r="S53" s="28">
        <v>11</v>
      </c>
    </row>
    <row r="54" spans="1:20">
      <c r="A54" s="35" t="s">
        <v>61</v>
      </c>
      <c r="B54" s="36" t="s">
        <v>100</v>
      </c>
      <c r="C54" s="27">
        <v>15.5</v>
      </c>
      <c r="D54" s="27">
        <v>13.5</v>
      </c>
      <c r="E54" s="27">
        <v>12</v>
      </c>
      <c r="F54" s="27">
        <v>11.5</v>
      </c>
      <c r="G54" s="27">
        <v>9.5</v>
      </c>
      <c r="H54" s="27">
        <v>8.5</v>
      </c>
      <c r="I54" s="27">
        <v>8</v>
      </c>
      <c r="J54" s="27"/>
      <c r="K54" s="27">
        <v>7.75</v>
      </c>
      <c r="L54" s="27">
        <v>6.875</v>
      </c>
      <c r="M54" s="27">
        <v>6</v>
      </c>
      <c r="N54" s="27">
        <v>5.625</v>
      </c>
      <c r="O54" s="27">
        <v>4.875</v>
      </c>
      <c r="P54" s="27">
        <v>4.25</v>
      </c>
      <c r="Q54" s="27">
        <v>4</v>
      </c>
      <c r="R54" s="27"/>
      <c r="S54" s="27">
        <v>3.375</v>
      </c>
    </row>
    <row r="55" spans="1:20">
      <c r="A55" s="37"/>
      <c r="B55" s="38" t="s">
        <v>50</v>
      </c>
      <c r="C55" s="28">
        <v>39.4</v>
      </c>
      <c r="D55" s="28">
        <v>38.1</v>
      </c>
      <c r="E55" s="28">
        <v>30.5</v>
      </c>
      <c r="F55" s="28">
        <v>29.2</v>
      </c>
      <c r="G55" s="28">
        <v>24.1</v>
      </c>
      <c r="H55" s="28">
        <v>21.6</v>
      </c>
      <c r="I55" s="28">
        <v>20.3</v>
      </c>
      <c r="J55" s="28"/>
      <c r="K55" s="28">
        <v>19.7</v>
      </c>
      <c r="L55" s="28">
        <v>17.5</v>
      </c>
      <c r="M55" s="28">
        <v>15.2</v>
      </c>
      <c r="N55" s="28">
        <v>14.3</v>
      </c>
      <c r="O55" s="28">
        <v>12.4</v>
      </c>
      <c r="P55" s="28">
        <v>10.8</v>
      </c>
      <c r="Q55" s="28">
        <v>10.199999999999999</v>
      </c>
      <c r="R55" s="28"/>
      <c r="S55" s="28">
        <v>8.6</v>
      </c>
    </row>
    <row r="56" spans="1:20">
      <c r="A56" s="29"/>
      <c r="B56" s="29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1:20">
      <c r="A57" s="29"/>
      <c r="B57" s="29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1:20">
      <c r="A58" s="43" t="s">
        <v>67</v>
      </c>
      <c r="B58" s="43"/>
      <c r="C58" s="33" t="s">
        <v>51</v>
      </c>
      <c r="D58" s="28" t="s">
        <v>75</v>
      </c>
      <c r="E58" s="28" t="s">
        <v>76</v>
      </c>
      <c r="F58" s="28" t="s">
        <v>77</v>
      </c>
      <c r="G58" s="28" t="s">
        <v>98</v>
      </c>
      <c r="H58" s="28" t="s">
        <v>78</v>
      </c>
      <c r="I58" s="28" t="s">
        <v>69</v>
      </c>
      <c r="J58" s="28" t="s">
        <v>68</v>
      </c>
      <c r="K58" s="28" t="s">
        <v>81</v>
      </c>
      <c r="L58" s="28" t="s">
        <v>82</v>
      </c>
      <c r="M58" s="28" t="s">
        <v>83</v>
      </c>
      <c r="N58" s="28" t="s">
        <v>84</v>
      </c>
      <c r="O58" s="28" t="s">
        <v>99</v>
      </c>
      <c r="P58" s="28" t="s">
        <v>85</v>
      </c>
      <c r="Q58" s="28" t="s">
        <v>79</v>
      </c>
      <c r="R58" s="28" t="s">
        <v>80</v>
      </c>
      <c r="S58" s="28" t="s">
        <v>86</v>
      </c>
    </row>
    <row r="59" spans="1:20">
      <c r="A59" s="35" t="s">
        <v>4</v>
      </c>
      <c r="B59" s="40"/>
      <c r="C59" s="28">
        <v>261.60000000000002</v>
      </c>
      <c r="D59" s="28">
        <v>293.60000000000002</v>
      </c>
      <c r="E59" s="28">
        <v>329.6</v>
      </c>
      <c r="F59" s="28">
        <v>349.2</v>
      </c>
      <c r="G59" s="28">
        <v>369.9</v>
      </c>
      <c r="H59" s="28">
        <v>392</v>
      </c>
      <c r="I59" s="28">
        <v>440</v>
      </c>
      <c r="J59" s="28">
        <v>493.8</v>
      </c>
      <c r="K59" s="28">
        <v>523.20000000000005</v>
      </c>
      <c r="L59" s="28">
        <v>587.29999999999995</v>
      </c>
      <c r="M59" s="28">
        <v>659.2</v>
      </c>
      <c r="N59" s="28">
        <v>698.4</v>
      </c>
      <c r="O59" s="28">
        <v>739.9</v>
      </c>
      <c r="P59" s="28">
        <v>783.9</v>
      </c>
      <c r="Q59" s="28">
        <v>880</v>
      </c>
      <c r="R59" s="28">
        <v>987.7</v>
      </c>
      <c r="S59" s="28">
        <v>1046.5</v>
      </c>
    </row>
    <row r="60" spans="1:20">
      <c r="A60" s="37"/>
      <c r="B60" s="41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1:20">
      <c r="A61" s="35" t="s">
        <v>53</v>
      </c>
      <c r="B61" s="36" t="s">
        <v>100</v>
      </c>
      <c r="C61" s="27">
        <v>15.375</v>
      </c>
      <c r="D61" s="27">
        <v>14.9375</v>
      </c>
      <c r="E61" s="27">
        <v>14.5</v>
      </c>
      <c r="F61" s="27">
        <v>14.0625</v>
      </c>
      <c r="G61" s="27"/>
      <c r="H61" s="27">
        <v>13.625</v>
      </c>
      <c r="I61" s="27">
        <v>13.1875</v>
      </c>
      <c r="J61" s="27">
        <v>12.75</v>
      </c>
      <c r="K61" s="27">
        <v>12.3125</v>
      </c>
      <c r="L61" s="27">
        <v>11.875</v>
      </c>
      <c r="M61" s="27">
        <v>11.4375</v>
      </c>
      <c r="N61" s="27">
        <v>11</v>
      </c>
      <c r="O61" s="27"/>
      <c r="P61" s="27">
        <v>10.5625</v>
      </c>
      <c r="Q61" s="27">
        <v>10.125</v>
      </c>
      <c r="R61" s="27">
        <v>9.6875</v>
      </c>
      <c r="S61" s="27">
        <v>9.25</v>
      </c>
    </row>
    <row r="62" spans="1:20">
      <c r="A62" s="37"/>
      <c r="B62" s="39" t="s">
        <v>50</v>
      </c>
      <c r="C62" s="28">
        <v>39.1</v>
      </c>
      <c r="D62" s="28">
        <v>38.1</v>
      </c>
      <c r="E62" s="28">
        <v>36.799999999999997</v>
      </c>
      <c r="F62" s="28">
        <v>35.6</v>
      </c>
      <c r="G62" s="28"/>
      <c r="H62" s="28">
        <v>34.6</v>
      </c>
      <c r="I62" s="28">
        <v>33.5</v>
      </c>
      <c r="J62" s="28">
        <v>32.4</v>
      </c>
      <c r="K62" s="28">
        <v>31.3</v>
      </c>
      <c r="L62" s="28">
        <v>30.2</v>
      </c>
      <c r="M62" s="28">
        <v>29.1</v>
      </c>
      <c r="N62" s="28">
        <v>27.9</v>
      </c>
      <c r="O62" s="28"/>
      <c r="P62" s="28">
        <v>26.9</v>
      </c>
      <c r="Q62" s="28">
        <v>25.7</v>
      </c>
      <c r="R62" s="28">
        <v>24.6</v>
      </c>
      <c r="S62" s="28">
        <v>23.5</v>
      </c>
    </row>
    <row r="63" spans="1:20">
      <c r="A63" s="35" t="s">
        <v>63</v>
      </c>
      <c r="B63" s="36" t="s">
        <v>100</v>
      </c>
      <c r="C63" s="27">
        <v>2.875</v>
      </c>
      <c r="D63" s="27">
        <v>2.875</v>
      </c>
      <c r="E63" s="27">
        <v>2.875</v>
      </c>
      <c r="F63" s="27">
        <v>2.875</v>
      </c>
      <c r="G63" s="27"/>
      <c r="H63" s="27">
        <v>2.875</v>
      </c>
      <c r="I63" s="27">
        <v>2.875</v>
      </c>
      <c r="J63" s="27">
        <v>2.875</v>
      </c>
      <c r="K63" s="27">
        <v>2.875</v>
      </c>
      <c r="L63" s="27">
        <v>2.875</v>
      </c>
      <c r="M63" s="27">
        <v>2.875</v>
      </c>
      <c r="N63" s="27">
        <v>2.875</v>
      </c>
      <c r="O63" s="27"/>
      <c r="P63" s="27">
        <v>2.875</v>
      </c>
      <c r="Q63" s="27">
        <v>2.875</v>
      </c>
      <c r="R63" s="27">
        <v>2.875</v>
      </c>
      <c r="S63" s="27">
        <v>2.875</v>
      </c>
    </row>
    <row r="64" spans="1:20">
      <c r="A64" s="37"/>
      <c r="B64" s="38" t="s">
        <v>50</v>
      </c>
      <c r="C64" s="28">
        <v>7</v>
      </c>
      <c r="D64" s="28">
        <v>7</v>
      </c>
      <c r="E64" s="28">
        <v>7</v>
      </c>
      <c r="F64" s="28">
        <v>7</v>
      </c>
      <c r="G64" s="28">
        <v>7</v>
      </c>
      <c r="H64" s="28">
        <v>7</v>
      </c>
      <c r="I64" s="28">
        <v>7</v>
      </c>
      <c r="J64" s="28">
        <v>7</v>
      </c>
      <c r="K64" s="28">
        <v>7</v>
      </c>
      <c r="L64" s="28">
        <v>7</v>
      </c>
      <c r="M64" s="28">
        <v>7</v>
      </c>
      <c r="N64" s="28">
        <v>7</v>
      </c>
      <c r="O64" s="28">
        <v>7</v>
      </c>
      <c r="P64" s="28">
        <v>7</v>
      </c>
      <c r="Q64" s="28">
        <v>7</v>
      </c>
      <c r="R64" s="28">
        <v>7</v>
      </c>
      <c r="S64" s="28">
        <v>7</v>
      </c>
      <c r="T64" s="28"/>
    </row>
    <row r="65" spans="1:19">
      <c r="A65" s="29"/>
      <c r="B65" s="34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1:19">
      <c r="A66" s="35" t="s">
        <v>60</v>
      </c>
      <c r="B66" s="36" t="s">
        <v>100</v>
      </c>
      <c r="C66" s="27">
        <v>12.25</v>
      </c>
      <c r="D66" s="27">
        <v>11.0625</v>
      </c>
      <c r="E66" s="27">
        <v>10.0625</v>
      </c>
      <c r="F66" s="27">
        <v>9.1875</v>
      </c>
      <c r="G66" s="27"/>
      <c r="H66" s="27">
        <v>8.3125</v>
      </c>
      <c r="I66" s="27">
        <v>7.5625</v>
      </c>
      <c r="J66" s="27">
        <v>6.875</v>
      </c>
      <c r="K66" s="27">
        <v>6.25</v>
      </c>
      <c r="L66" s="27">
        <v>5.6875</v>
      </c>
      <c r="M66" s="27">
        <v>5.1875</v>
      </c>
      <c r="N66" s="27">
        <v>4.75</v>
      </c>
      <c r="O66" s="27"/>
      <c r="P66" s="27">
        <v>4.3125</v>
      </c>
      <c r="Q66" s="27">
        <v>3.9375</v>
      </c>
      <c r="R66" s="27">
        <v>3.5625</v>
      </c>
      <c r="S66" s="27">
        <v>3.25</v>
      </c>
    </row>
    <row r="67" spans="1:19">
      <c r="A67" s="37"/>
      <c r="B67" s="38" t="s">
        <v>50</v>
      </c>
      <c r="C67" s="28">
        <v>31.1</v>
      </c>
      <c r="D67" s="28">
        <v>27.94</v>
      </c>
      <c r="E67" s="28">
        <v>25.4</v>
      </c>
      <c r="F67" s="28">
        <v>23.4</v>
      </c>
      <c r="G67" s="28"/>
      <c r="H67" s="28">
        <v>21.2</v>
      </c>
      <c r="I67" s="28">
        <v>19.2</v>
      </c>
      <c r="J67" s="28">
        <v>17.5</v>
      </c>
      <c r="K67" s="28">
        <v>15.9</v>
      </c>
      <c r="L67" s="28">
        <v>14.4</v>
      </c>
      <c r="M67" s="28">
        <v>13.2</v>
      </c>
      <c r="N67" s="28">
        <v>12.1</v>
      </c>
      <c r="O67" s="28"/>
      <c r="P67" s="28">
        <v>11</v>
      </c>
      <c r="Q67" s="28">
        <v>10.199999999999999</v>
      </c>
      <c r="R67" s="28">
        <v>9.1</v>
      </c>
      <c r="S67" s="28">
        <v>8.3000000000000007</v>
      </c>
    </row>
    <row r="68" spans="1:19">
      <c r="A68" s="35" t="s">
        <v>61</v>
      </c>
      <c r="B68" s="36" t="s">
        <v>100</v>
      </c>
      <c r="C68" s="27">
        <v>11.5</v>
      </c>
      <c r="D68" s="27">
        <v>9.5</v>
      </c>
      <c r="E68" s="27">
        <v>8.5</v>
      </c>
      <c r="F68" s="27">
        <v>8</v>
      </c>
      <c r="G68" s="27"/>
      <c r="H68" s="27">
        <v>7.75</v>
      </c>
      <c r="I68" s="27">
        <v>6.875</v>
      </c>
      <c r="J68" s="27">
        <v>6</v>
      </c>
      <c r="K68" s="27">
        <v>5.625</v>
      </c>
      <c r="L68" s="27">
        <v>4.875</v>
      </c>
      <c r="M68" s="27">
        <v>4.25</v>
      </c>
      <c r="N68" s="27">
        <v>4</v>
      </c>
      <c r="O68" s="27"/>
      <c r="P68" s="27">
        <v>3.375</v>
      </c>
      <c r="Q68" s="27">
        <v>3</v>
      </c>
      <c r="R68" s="27">
        <v>2.625</v>
      </c>
      <c r="S68" s="27">
        <v>2.5</v>
      </c>
    </row>
    <row r="69" spans="1:19">
      <c r="A69" s="37"/>
      <c r="B69" s="38" t="s">
        <v>50</v>
      </c>
      <c r="C69" s="28">
        <v>29.2</v>
      </c>
      <c r="D69" s="28">
        <v>24.1</v>
      </c>
      <c r="E69" s="28">
        <v>21.6</v>
      </c>
      <c r="F69" s="28">
        <v>20.3</v>
      </c>
      <c r="G69" s="28"/>
      <c r="H69" s="28">
        <v>19.7</v>
      </c>
      <c r="I69" s="28">
        <v>17.5</v>
      </c>
      <c r="J69" s="28">
        <v>15.2</v>
      </c>
      <c r="K69" s="28">
        <v>14.3</v>
      </c>
      <c r="L69" s="28">
        <v>12.4</v>
      </c>
      <c r="M69" s="28">
        <v>10.8</v>
      </c>
      <c r="N69" s="28">
        <v>10.199999999999999</v>
      </c>
      <c r="O69" s="28"/>
      <c r="P69" s="28">
        <v>8.6</v>
      </c>
      <c r="Q69" s="28">
        <v>7.6</v>
      </c>
      <c r="R69" s="28">
        <v>6.7</v>
      </c>
      <c r="S69" s="28">
        <v>6.4</v>
      </c>
    </row>
    <row r="70" spans="1:19">
      <c r="A70" s="29"/>
      <c r="B70" s="29" t="s">
        <v>121</v>
      </c>
      <c r="C70" s="32">
        <f>SUM(344/C59)</f>
        <v>1.3149847094801221</v>
      </c>
      <c r="D70" s="32">
        <f t="shared" ref="D70:S70" si="0">SUM(344/D59)</f>
        <v>1.1716621253405994</v>
      </c>
      <c r="E70" s="32">
        <f t="shared" si="0"/>
        <v>1.0436893203883495</v>
      </c>
      <c r="F70" s="32">
        <f t="shared" si="0"/>
        <v>0.98510882016036661</v>
      </c>
      <c r="G70" s="32">
        <f t="shared" si="0"/>
        <v>0.9299810759664775</v>
      </c>
      <c r="H70" s="32">
        <f t="shared" si="0"/>
        <v>0.87755102040816324</v>
      </c>
      <c r="I70" s="32">
        <f t="shared" si="0"/>
        <v>0.78181818181818186</v>
      </c>
      <c r="J70" s="32">
        <f t="shared" si="0"/>
        <v>0.69663831510733087</v>
      </c>
      <c r="K70" s="32">
        <f t="shared" si="0"/>
        <v>0.65749235474006107</v>
      </c>
      <c r="L70" s="32">
        <f t="shared" si="0"/>
        <v>0.58573131278733193</v>
      </c>
      <c r="M70" s="32">
        <f t="shared" si="0"/>
        <v>0.52184466019417475</v>
      </c>
      <c r="N70" s="32">
        <f t="shared" si="0"/>
        <v>0.4925544100801833</v>
      </c>
      <c r="O70" s="32">
        <f t="shared" si="0"/>
        <v>0.46492769293147723</v>
      </c>
      <c r="P70" s="32">
        <f t="shared" si="0"/>
        <v>0.43883148360760305</v>
      </c>
      <c r="Q70" s="32">
        <f t="shared" si="0"/>
        <v>0.39090909090909093</v>
      </c>
      <c r="R70" s="32">
        <f t="shared" si="0"/>
        <v>0.34828389187000097</v>
      </c>
      <c r="S70" s="32">
        <f t="shared" si="0"/>
        <v>0.32871476349737222</v>
      </c>
    </row>
    <row r="71" spans="1:19">
      <c r="A71" s="29"/>
      <c r="B71" s="29"/>
      <c r="C71" s="32">
        <f>SUM(C70/4)</f>
        <v>0.32874617737003053</v>
      </c>
      <c r="D71" s="32">
        <f t="shared" ref="D71:S71" si="1">SUM(D70/4)</f>
        <v>0.29291553133514986</v>
      </c>
      <c r="E71" s="32">
        <f t="shared" si="1"/>
        <v>0.26092233009708737</v>
      </c>
      <c r="F71" s="32">
        <f t="shared" si="1"/>
        <v>0.24627720504009165</v>
      </c>
      <c r="G71" s="32">
        <f t="shared" si="1"/>
        <v>0.23249526899161937</v>
      </c>
      <c r="H71" s="32">
        <f t="shared" si="1"/>
        <v>0.21938775510204081</v>
      </c>
      <c r="I71" s="32">
        <f t="shared" si="1"/>
        <v>0.19545454545454546</v>
      </c>
      <c r="J71" s="32">
        <f t="shared" si="1"/>
        <v>0.17415957877683272</v>
      </c>
      <c r="K71" s="32">
        <f t="shared" si="1"/>
        <v>0.16437308868501527</v>
      </c>
      <c r="L71" s="32">
        <f t="shared" si="1"/>
        <v>0.14643282819683298</v>
      </c>
      <c r="M71" s="32">
        <f t="shared" si="1"/>
        <v>0.13046116504854369</v>
      </c>
      <c r="N71" s="32">
        <f t="shared" si="1"/>
        <v>0.12313860252004583</v>
      </c>
      <c r="O71" s="32">
        <f t="shared" si="1"/>
        <v>0.11623192323286931</v>
      </c>
      <c r="P71" s="32">
        <f t="shared" si="1"/>
        <v>0.10970787090190076</v>
      </c>
      <c r="Q71" s="32">
        <f t="shared" si="1"/>
        <v>9.7727272727272732E-2</v>
      </c>
      <c r="R71" s="32">
        <f t="shared" si="1"/>
        <v>8.7070972967500243E-2</v>
      </c>
      <c r="S71" s="32">
        <f t="shared" si="1"/>
        <v>8.2178690874343055E-2</v>
      </c>
    </row>
    <row r="73" spans="1:19">
      <c r="A73" s="43" t="s">
        <v>67</v>
      </c>
      <c r="B73" s="43"/>
      <c r="C73" s="33" t="s">
        <v>51</v>
      </c>
      <c r="D73" s="28" t="s">
        <v>75</v>
      </c>
      <c r="E73" s="28" t="s">
        <v>76</v>
      </c>
      <c r="F73" s="28" t="s">
        <v>77</v>
      </c>
      <c r="G73" s="28" t="s">
        <v>98</v>
      </c>
      <c r="H73" s="28" t="s">
        <v>78</v>
      </c>
      <c r="I73" s="28" t="s">
        <v>69</v>
      </c>
      <c r="J73" s="28" t="s">
        <v>68</v>
      </c>
      <c r="K73" s="28" t="s">
        <v>81</v>
      </c>
      <c r="L73" s="28" t="s">
        <v>82</v>
      </c>
      <c r="M73" s="28" t="s">
        <v>83</v>
      </c>
      <c r="N73" s="28" t="s">
        <v>84</v>
      </c>
      <c r="O73" s="28" t="s">
        <v>99</v>
      </c>
      <c r="P73" s="28" t="s">
        <v>85</v>
      </c>
      <c r="Q73" s="28" t="s">
        <v>79</v>
      </c>
      <c r="R73" s="28" t="s">
        <v>80</v>
      </c>
      <c r="S73" s="28" t="s">
        <v>86</v>
      </c>
    </row>
    <row r="74" spans="1:19">
      <c r="A74" s="47" t="s">
        <v>4</v>
      </c>
      <c r="B74" s="48"/>
      <c r="C74" s="28">
        <v>261.60000000000002</v>
      </c>
      <c r="D74" s="28">
        <v>293.60000000000002</v>
      </c>
      <c r="E74" s="28">
        <v>329.6</v>
      </c>
      <c r="F74" s="28">
        <v>349.2</v>
      </c>
      <c r="G74" s="28">
        <v>369.9</v>
      </c>
      <c r="H74" s="28">
        <v>392</v>
      </c>
      <c r="I74" s="28">
        <v>440</v>
      </c>
      <c r="J74" s="28">
        <v>493.8</v>
      </c>
      <c r="K74" s="51">
        <v>523.20000000000005</v>
      </c>
      <c r="L74" s="51">
        <v>587.29999999999995</v>
      </c>
      <c r="M74" s="28">
        <v>659.2</v>
      </c>
      <c r="N74" s="28">
        <v>698.4</v>
      </c>
      <c r="O74" s="28">
        <v>739.9</v>
      </c>
      <c r="P74" s="28">
        <v>783.9</v>
      </c>
      <c r="Q74" s="28">
        <v>880</v>
      </c>
      <c r="R74" s="28">
        <v>987.7</v>
      </c>
      <c r="S74" s="28">
        <v>1046.5</v>
      </c>
    </row>
    <row r="75" spans="1:19">
      <c r="A75" s="35" t="s">
        <v>53</v>
      </c>
      <c r="B75" s="36" t="s">
        <v>106</v>
      </c>
      <c r="C75" s="28">
        <v>39.1</v>
      </c>
      <c r="D75" s="28">
        <v>38.1</v>
      </c>
      <c r="E75" s="28">
        <v>36.799999999999997</v>
      </c>
      <c r="F75" s="28">
        <v>35.6</v>
      </c>
      <c r="G75" s="28"/>
      <c r="H75" s="28">
        <v>34.6</v>
      </c>
      <c r="I75" s="28">
        <v>33.5</v>
      </c>
      <c r="J75" s="28">
        <v>32.4</v>
      </c>
      <c r="K75" s="28">
        <v>31.3</v>
      </c>
      <c r="L75" s="28">
        <v>30.2</v>
      </c>
      <c r="M75" s="28">
        <v>29.1</v>
      </c>
      <c r="N75" s="28">
        <v>27.9</v>
      </c>
      <c r="O75" s="28"/>
      <c r="P75" s="28">
        <v>26.9</v>
      </c>
      <c r="Q75" s="28">
        <v>25.7</v>
      </c>
      <c r="R75" s="28">
        <v>24.6</v>
      </c>
      <c r="S75" s="28">
        <v>23.5</v>
      </c>
    </row>
    <row r="76" spans="1:19">
      <c r="A76" s="37"/>
      <c r="B76" s="39" t="s">
        <v>107</v>
      </c>
      <c r="C76" s="28">
        <v>39</v>
      </c>
      <c r="D76" s="28">
        <v>38</v>
      </c>
      <c r="E76" s="28">
        <v>37</v>
      </c>
      <c r="F76" s="28">
        <v>36</v>
      </c>
      <c r="G76" s="28">
        <v>35</v>
      </c>
      <c r="H76" s="28">
        <v>34</v>
      </c>
      <c r="I76" s="28">
        <v>33</v>
      </c>
      <c r="J76" s="28">
        <v>32</v>
      </c>
      <c r="K76" s="28">
        <v>31</v>
      </c>
      <c r="L76" s="28">
        <v>30</v>
      </c>
      <c r="M76" s="28">
        <v>29</v>
      </c>
      <c r="N76" s="28">
        <v>28</v>
      </c>
      <c r="O76" s="28">
        <v>27</v>
      </c>
      <c r="P76" s="28">
        <v>26</v>
      </c>
      <c r="Q76" s="59">
        <v>25</v>
      </c>
      <c r="R76" s="59">
        <v>24</v>
      </c>
      <c r="S76" s="59">
        <v>23</v>
      </c>
    </row>
    <row r="77" spans="1:19">
      <c r="A77" s="35" t="s">
        <v>63</v>
      </c>
      <c r="B77" s="36" t="s">
        <v>106</v>
      </c>
      <c r="C77" s="28">
        <v>7</v>
      </c>
      <c r="D77" s="28">
        <v>7</v>
      </c>
      <c r="E77" s="28">
        <v>7</v>
      </c>
      <c r="F77" s="28">
        <v>7</v>
      </c>
      <c r="G77" s="28">
        <v>7</v>
      </c>
      <c r="H77" s="28">
        <v>7</v>
      </c>
      <c r="I77" s="28">
        <v>7</v>
      </c>
      <c r="J77" s="28">
        <v>7</v>
      </c>
      <c r="K77" s="28">
        <v>7</v>
      </c>
      <c r="L77" s="28">
        <v>7</v>
      </c>
      <c r="M77" s="28">
        <v>7</v>
      </c>
      <c r="N77" s="28">
        <v>7</v>
      </c>
      <c r="O77" s="28">
        <v>7</v>
      </c>
      <c r="P77" s="28">
        <v>7</v>
      </c>
      <c r="Q77" s="28">
        <v>7</v>
      </c>
      <c r="R77" s="28">
        <v>7</v>
      </c>
      <c r="S77" s="28">
        <v>7</v>
      </c>
    </row>
    <row r="78" spans="1:19">
      <c r="A78" s="37"/>
      <c r="B78" s="38" t="s">
        <v>107</v>
      </c>
      <c r="C78" s="28">
        <v>5</v>
      </c>
      <c r="D78" s="28">
        <v>5</v>
      </c>
      <c r="E78" s="28">
        <v>5</v>
      </c>
      <c r="F78" s="28">
        <v>5</v>
      </c>
      <c r="G78" s="28">
        <v>5</v>
      </c>
      <c r="H78" s="28">
        <v>5</v>
      </c>
      <c r="I78" s="28">
        <v>5</v>
      </c>
      <c r="J78" s="28">
        <v>5</v>
      </c>
      <c r="K78" s="28">
        <v>5</v>
      </c>
      <c r="L78" s="28">
        <v>5</v>
      </c>
      <c r="M78" s="28">
        <v>5</v>
      </c>
      <c r="N78" s="28">
        <v>5</v>
      </c>
      <c r="O78" s="28">
        <v>5</v>
      </c>
      <c r="P78" s="28">
        <v>5</v>
      </c>
      <c r="Q78" s="28">
        <v>5</v>
      </c>
      <c r="R78" s="28">
        <v>5</v>
      </c>
      <c r="S78" s="28">
        <v>5</v>
      </c>
    </row>
    <row r="80" spans="1:19">
      <c r="A80" s="43" t="s">
        <v>65</v>
      </c>
      <c r="B80" s="43"/>
      <c r="C80" s="30" t="s">
        <v>70</v>
      </c>
      <c r="D80" s="28" t="s">
        <v>71</v>
      </c>
      <c r="E80" s="28" t="s">
        <v>72</v>
      </c>
      <c r="F80" s="28" t="s">
        <v>73</v>
      </c>
      <c r="G80" s="28" t="s">
        <v>97</v>
      </c>
      <c r="H80" s="28" t="s">
        <v>74</v>
      </c>
      <c r="I80" s="28" t="s">
        <v>88</v>
      </c>
      <c r="J80" s="28" t="s">
        <v>89</v>
      </c>
      <c r="K80" s="33" t="s">
        <v>51</v>
      </c>
      <c r="L80" s="28" t="s">
        <v>75</v>
      </c>
      <c r="M80" s="28" t="s">
        <v>76</v>
      </c>
      <c r="N80" s="28" t="s">
        <v>77</v>
      </c>
      <c r="O80" s="28" t="s">
        <v>98</v>
      </c>
      <c r="P80" s="28" t="s">
        <v>78</v>
      </c>
      <c r="Q80" s="28" t="s">
        <v>69</v>
      </c>
      <c r="R80" s="28" t="s">
        <v>68</v>
      </c>
      <c r="S80" s="28" t="s">
        <v>81</v>
      </c>
    </row>
    <row r="81" spans="1:20">
      <c r="A81" s="47" t="s">
        <v>4</v>
      </c>
      <c r="B81" s="48"/>
      <c r="C81" s="49">
        <v>130.80000000000001</v>
      </c>
      <c r="D81" s="49">
        <v>146.80000000000001</v>
      </c>
      <c r="E81" s="49">
        <v>164.8</v>
      </c>
      <c r="F81" s="49">
        <v>174.6</v>
      </c>
      <c r="G81" s="49">
        <v>185</v>
      </c>
      <c r="H81" s="49">
        <v>196</v>
      </c>
      <c r="I81" s="49">
        <v>220</v>
      </c>
      <c r="J81" s="49">
        <v>246.9</v>
      </c>
      <c r="K81" s="49">
        <v>261.60000000000002</v>
      </c>
      <c r="L81" s="49">
        <v>293.60000000000002</v>
      </c>
      <c r="M81" s="49">
        <v>329.6</v>
      </c>
      <c r="N81" s="49">
        <v>349.2</v>
      </c>
      <c r="O81" s="49">
        <v>369.9</v>
      </c>
      <c r="P81" s="49">
        <v>392</v>
      </c>
      <c r="Q81" s="49">
        <v>440</v>
      </c>
      <c r="R81" s="49">
        <v>493.8</v>
      </c>
      <c r="S81" s="49">
        <v>523.20000000000005</v>
      </c>
      <c r="T81" s="50"/>
    </row>
    <row r="82" spans="1:20">
      <c r="A82" s="35" t="s">
        <v>53</v>
      </c>
      <c r="B82" s="36" t="s">
        <v>106</v>
      </c>
      <c r="C82" s="28">
        <v>49.5</v>
      </c>
      <c r="D82" s="28">
        <v>48.6</v>
      </c>
      <c r="E82" s="28">
        <v>47</v>
      </c>
      <c r="F82" s="28">
        <v>45.7</v>
      </c>
      <c r="G82" s="28"/>
      <c r="H82" s="28">
        <v>45.5</v>
      </c>
      <c r="I82" s="28">
        <v>43.2</v>
      </c>
      <c r="J82" s="28">
        <v>41.9</v>
      </c>
      <c r="K82" s="28">
        <v>40.6</v>
      </c>
      <c r="L82" s="28">
        <v>39.4</v>
      </c>
      <c r="M82" s="28">
        <v>38</v>
      </c>
      <c r="N82" s="28">
        <v>36.799999999999997</v>
      </c>
      <c r="O82" s="28"/>
      <c r="P82" s="28">
        <v>35.6</v>
      </c>
      <c r="Q82" s="28">
        <v>34.299999999999997</v>
      </c>
      <c r="R82" s="28">
        <v>33</v>
      </c>
      <c r="S82" s="28">
        <v>31.8</v>
      </c>
    </row>
    <row r="83" spans="1:20">
      <c r="A83" s="37"/>
      <c r="B83" s="39" t="s">
        <v>107</v>
      </c>
      <c r="C83" s="28">
        <v>50</v>
      </c>
      <c r="D83" s="28">
        <v>49</v>
      </c>
      <c r="E83" s="28">
        <v>48</v>
      </c>
      <c r="F83" s="28">
        <v>47</v>
      </c>
      <c r="G83" s="28">
        <v>46</v>
      </c>
      <c r="H83" s="28">
        <v>45</v>
      </c>
      <c r="I83" s="28">
        <v>44</v>
      </c>
      <c r="J83" s="28">
        <v>43</v>
      </c>
      <c r="K83" s="28">
        <v>42</v>
      </c>
      <c r="L83" s="28">
        <v>41</v>
      </c>
      <c r="M83" s="28">
        <v>40</v>
      </c>
      <c r="N83" s="28">
        <v>39</v>
      </c>
      <c r="O83" s="28">
        <v>38</v>
      </c>
      <c r="P83" s="28">
        <v>37</v>
      </c>
      <c r="Q83" s="28">
        <v>36</v>
      </c>
      <c r="R83" s="28">
        <v>35</v>
      </c>
      <c r="S83" s="28">
        <v>34</v>
      </c>
    </row>
    <row r="84" spans="1:20">
      <c r="A84" s="35" t="s">
        <v>63</v>
      </c>
      <c r="B84" s="36" t="s">
        <v>106</v>
      </c>
      <c r="C84" s="28">
        <v>7</v>
      </c>
      <c r="D84" s="28">
        <v>7</v>
      </c>
      <c r="E84" s="28">
        <v>7</v>
      </c>
      <c r="F84" s="28">
        <v>7</v>
      </c>
      <c r="G84" s="28">
        <v>7</v>
      </c>
      <c r="H84" s="28">
        <v>7</v>
      </c>
      <c r="I84" s="28">
        <v>7</v>
      </c>
      <c r="J84" s="28">
        <v>7</v>
      </c>
      <c r="K84" s="28">
        <v>7</v>
      </c>
      <c r="L84" s="28">
        <v>7</v>
      </c>
      <c r="M84" s="28">
        <v>7</v>
      </c>
      <c r="N84" s="28">
        <v>7</v>
      </c>
      <c r="O84" s="28">
        <v>7</v>
      </c>
      <c r="P84" s="28">
        <v>7</v>
      </c>
      <c r="Q84" s="28">
        <v>7</v>
      </c>
      <c r="R84" s="28">
        <v>7</v>
      </c>
      <c r="S84" s="28">
        <v>7</v>
      </c>
    </row>
    <row r="85" spans="1:20">
      <c r="A85" s="37"/>
      <c r="B85" s="38" t="s">
        <v>107</v>
      </c>
      <c r="C85" s="8">
        <v>5</v>
      </c>
      <c r="D85" s="8">
        <v>5</v>
      </c>
      <c r="E85" s="8">
        <v>5</v>
      </c>
      <c r="F85" s="8">
        <v>5</v>
      </c>
      <c r="G85" s="8">
        <v>5</v>
      </c>
      <c r="H85" s="8">
        <v>5</v>
      </c>
      <c r="I85" s="8">
        <v>5</v>
      </c>
      <c r="J85" s="8">
        <v>5</v>
      </c>
      <c r="K85" s="8">
        <v>5</v>
      </c>
      <c r="L85" s="8">
        <v>5</v>
      </c>
      <c r="M85" s="8">
        <v>5</v>
      </c>
      <c r="N85" s="8">
        <v>5</v>
      </c>
      <c r="O85" s="8">
        <v>5</v>
      </c>
      <c r="P85" s="8">
        <v>5</v>
      </c>
      <c r="Q85" s="8">
        <v>5</v>
      </c>
      <c r="R85" s="8">
        <v>5</v>
      </c>
      <c r="S85" s="8">
        <v>5</v>
      </c>
    </row>
    <row r="86" spans="1:20">
      <c r="A86"/>
    </row>
    <row r="87" spans="1:20">
      <c r="A87"/>
    </row>
    <row r="88" spans="1:20">
      <c r="A88" t="s">
        <v>108</v>
      </c>
      <c r="C88" s="8" t="s">
        <v>1</v>
      </c>
      <c r="D88" s="8">
        <v>40</v>
      </c>
      <c r="F88" s="8" t="s">
        <v>120</v>
      </c>
      <c r="J88" s="8" t="s">
        <v>1</v>
      </c>
      <c r="K88" s="8">
        <v>505</v>
      </c>
    </row>
    <row r="89" spans="1:20">
      <c r="A89"/>
      <c r="C89" s="8" t="s">
        <v>3</v>
      </c>
      <c r="D89" s="8">
        <v>5.3</v>
      </c>
      <c r="J89" s="8" t="s">
        <v>3</v>
      </c>
      <c r="K89" s="8">
        <v>53</v>
      </c>
    </row>
    <row r="90" spans="1:20">
      <c r="A90"/>
      <c r="C90" s="8" t="s">
        <v>109</v>
      </c>
      <c r="D90" s="8">
        <v>2.2999999999999998</v>
      </c>
      <c r="J90" s="8" t="s">
        <v>109</v>
      </c>
      <c r="K90" s="8">
        <v>22</v>
      </c>
    </row>
    <row r="91" spans="1:20">
      <c r="C91" s="8" t="s">
        <v>4</v>
      </c>
      <c r="D91" s="42">
        <v>570</v>
      </c>
    </row>
    <row r="92" spans="1:20">
      <c r="C92" s="8" t="s">
        <v>110</v>
      </c>
      <c r="D92" s="8" t="s">
        <v>111</v>
      </c>
    </row>
    <row r="96" spans="1:20">
      <c r="A96" s="43" t="s">
        <v>67</v>
      </c>
      <c r="B96" s="43"/>
      <c r="C96" s="55" t="s">
        <v>51</v>
      </c>
      <c r="D96" s="28" t="s">
        <v>75</v>
      </c>
      <c r="E96" s="28" t="s">
        <v>76</v>
      </c>
      <c r="F96" s="56" t="s">
        <v>77</v>
      </c>
      <c r="G96" s="28" t="s">
        <v>98</v>
      </c>
      <c r="H96" s="28" t="s">
        <v>78</v>
      </c>
      <c r="I96" s="28" t="s">
        <v>69</v>
      </c>
      <c r="J96" s="28" t="s">
        <v>68</v>
      </c>
      <c r="K96" s="28" t="s">
        <v>81</v>
      </c>
      <c r="L96" s="28" t="s">
        <v>82</v>
      </c>
      <c r="M96" s="28" t="s">
        <v>83</v>
      </c>
      <c r="N96" s="31" t="s">
        <v>84</v>
      </c>
      <c r="O96" s="28" t="s">
        <v>99</v>
      </c>
      <c r="P96" s="28" t="s">
        <v>85</v>
      </c>
      <c r="Q96" s="28" t="s">
        <v>79</v>
      </c>
      <c r="R96" s="28" t="s">
        <v>80</v>
      </c>
      <c r="S96" s="28" t="s">
        <v>86</v>
      </c>
    </row>
    <row r="97" spans="1:19">
      <c r="A97" s="47" t="s">
        <v>4</v>
      </c>
      <c r="B97" s="48"/>
      <c r="C97" s="55">
        <v>261.60000000000002</v>
      </c>
      <c r="D97" s="28">
        <v>293.60000000000002</v>
      </c>
      <c r="E97" s="28">
        <v>329.6</v>
      </c>
      <c r="F97" s="56">
        <v>349.2</v>
      </c>
      <c r="G97" s="61">
        <v>369.9</v>
      </c>
      <c r="H97" s="61">
        <v>392</v>
      </c>
      <c r="I97" s="61">
        <v>440</v>
      </c>
      <c r="J97" s="61">
        <v>493.8</v>
      </c>
      <c r="K97" s="61">
        <v>523.20000000000005</v>
      </c>
      <c r="L97" s="61">
        <v>587.29999999999995</v>
      </c>
      <c r="M97" s="61">
        <v>659.2</v>
      </c>
      <c r="N97" s="61">
        <v>698.4</v>
      </c>
      <c r="O97" s="61">
        <v>739.9</v>
      </c>
      <c r="P97" s="61">
        <v>783.9</v>
      </c>
      <c r="Q97" s="61">
        <v>880</v>
      </c>
      <c r="R97" s="61">
        <v>987.7</v>
      </c>
      <c r="S97" s="61">
        <v>1046.5</v>
      </c>
    </row>
    <row r="98" spans="1:19">
      <c r="A98" s="75" t="s">
        <v>114</v>
      </c>
      <c r="B98" s="75"/>
      <c r="C98" s="55">
        <f>SUM(C97*4)</f>
        <v>1046.4000000000001</v>
      </c>
      <c r="D98" s="28">
        <f t="shared" ref="D98:S98" si="2">SUM(D97*4)</f>
        <v>1174.4000000000001</v>
      </c>
      <c r="E98" s="28">
        <f t="shared" si="2"/>
        <v>1318.4</v>
      </c>
      <c r="F98" s="56">
        <f t="shared" si="2"/>
        <v>1396.8</v>
      </c>
      <c r="G98" s="61">
        <f t="shared" si="2"/>
        <v>1479.6</v>
      </c>
      <c r="H98" s="61">
        <f t="shared" si="2"/>
        <v>1568</v>
      </c>
      <c r="I98" s="61">
        <f t="shared" si="2"/>
        <v>1760</v>
      </c>
      <c r="J98" s="61">
        <f t="shared" si="2"/>
        <v>1975.2</v>
      </c>
      <c r="K98" s="61">
        <f t="shared" si="2"/>
        <v>2092.8000000000002</v>
      </c>
      <c r="L98" s="61">
        <f t="shared" si="2"/>
        <v>2349.1999999999998</v>
      </c>
      <c r="M98" s="61">
        <f t="shared" si="2"/>
        <v>2636.8</v>
      </c>
      <c r="N98" s="61">
        <f t="shared" si="2"/>
        <v>2793.6</v>
      </c>
      <c r="O98" s="61">
        <f t="shared" si="2"/>
        <v>2959.6</v>
      </c>
      <c r="P98" s="61">
        <f t="shared" si="2"/>
        <v>3135.6</v>
      </c>
      <c r="Q98" s="61">
        <f t="shared" si="2"/>
        <v>3520</v>
      </c>
      <c r="R98" s="61">
        <f t="shared" si="2"/>
        <v>3950.8</v>
      </c>
      <c r="S98" s="61">
        <f t="shared" si="2"/>
        <v>4186</v>
      </c>
    </row>
    <row r="99" spans="1:19">
      <c r="A99" s="75" t="s">
        <v>115</v>
      </c>
      <c r="B99" s="75"/>
      <c r="C99" s="55">
        <f>SUM(C97*9.8)</f>
        <v>2563.6800000000003</v>
      </c>
      <c r="D99" s="28">
        <f t="shared" ref="D99:S99" si="3">SUM(D97*9.8)</f>
        <v>2877.2800000000007</v>
      </c>
      <c r="E99" s="28">
        <f t="shared" si="3"/>
        <v>3230.0800000000004</v>
      </c>
      <c r="F99" s="56">
        <f t="shared" si="3"/>
        <v>3422.1600000000003</v>
      </c>
      <c r="G99" s="61">
        <f t="shared" si="3"/>
        <v>3625.02</v>
      </c>
      <c r="H99" s="61">
        <f t="shared" si="3"/>
        <v>3841.6000000000004</v>
      </c>
      <c r="I99" s="61">
        <f t="shared" si="3"/>
        <v>4312</v>
      </c>
      <c r="J99" s="61">
        <f t="shared" si="3"/>
        <v>4839.2400000000007</v>
      </c>
      <c r="K99" s="61">
        <f t="shared" si="3"/>
        <v>5127.3600000000006</v>
      </c>
      <c r="L99" s="61">
        <f t="shared" si="3"/>
        <v>5755.54</v>
      </c>
      <c r="M99" s="61">
        <f t="shared" si="3"/>
        <v>6460.1600000000008</v>
      </c>
      <c r="N99" s="61">
        <f t="shared" si="3"/>
        <v>6844.3200000000006</v>
      </c>
      <c r="O99" s="61">
        <f t="shared" si="3"/>
        <v>7251.02</v>
      </c>
      <c r="P99" s="61">
        <f t="shared" si="3"/>
        <v>7682.22</v>
      </c>
      <c r="Q99" s="61">
        <f t="shared" si="3"/>
        <v>8624</v>
      </c>
      <c r="R99" s="61">
        <f t="shared" si="3"/>
        <v>9679.4600000000009</v>
      </c>
      <c r="S99" s="61">
        <f t="shared" si="3"/>
        <v>10255.700000000001</v>
      </c>
    </row>
    <row r="100" spans="1:19">
      <c r="A100" s="52" t="s">
        <v>63</v>
      </c>
      <c r="B100" s="53" t="s">
        <v>50</v>
      </c>
      <c r="C100" s="55">
        <v>5</v>
      </c>
      <c r="D100" s="28">
        <v>5</v>
      </c>
      <c r="E100" s="28">
        <v>5</v>
      </c>
      <c r="F100" s="56">
        <v>5</v>
      </c>
      <c r="G100" s="61">
        <v>5</v>
      </c>
      <c r="H100" s="61">
        <v>5</v>
      </c>
      <c r="I100" s="61">
        <v>5</v>
      </c>
      <c r="J100" s="61">
        <v>5</v>
      </c>
      <c r="K100" s="61">
        <v>5</v>
      </c>
      <c r="L100" s="61">
        <v>5</v>
      </c>
      <c r="M100" s="61">
        <v>5</v>
      </c>
      <c r="N100" s="61">
        <v>5</v>
      </c>
      <c r="O100" s="61">
        <v>5</v>
      </c>
      <c r="P100" s="61">
        <v>5</v>
      </c>
      <c r="Q100" s="61">
        <v>5</v>
      </c>
      <c r="R100" s="61">
        <v>5</v>
      </c>
      <c r="S100" s="61">
        <v>5</v>
      </c>
    </row>
    <row r="101" spans="1:19">
      <c r="A101" s="52" t="s">
        <v>116</v>
      </c>
      <c r="B101" s="53" t="s">
        <v>117</v>
      </c>
      <c r="C101" s="55">
        <v>22</v>
      </c>
      <c r="D101" s="28">
        <v>22</v>
      </c>
      <c r="E101" s="28">
        <v>22</v>
      </c>
      <c r="F101" s="56">
        <v>22</v>
      </c>
      <c r="G101" s="61">
        <v>22</v>
      </c>
      <c r="H101" s="61">
        <v>22</v>
      </c>
      <c r="I101" s="61">
        <v>22</v>
      </c>
      <c r="J101" s="61">
        <v>22</v>
      </c>
      <c r="K101" s="61">
        <v>22</v>
      </c>
      <c r="L101" s="61">
        <v>22</v>
      </c>
      <c r="M101" s="61">
        <v>22</v>
      </c>
      <c r="N101" s="61">
        <v>22</v>
      </c>
      <c r="O101" s="61">
        <v>22</v>
      </c>
      <c r="P101" s="61">
        <v>22</v>
      </c>
      <c r="Q101" s="61">
        <v>22</v>
      </c>
      <c r="R101" s="61">
        <v>22</v>
      </c>
      <c r="S101" s="61">
        <v>22</v>
      </c>
    </row>
    <row r="102" spans="1:19">
      <c r="A102" s="52" t="s">
        <v>53</v>
      </c>
      <c r="B102" s="54" t="s">
        <v>50</v>
      </c>
      <c r="C102" s="28">
        <v>39</v>
      </c>
      <c r="D102" s="28">
        <v>38</v>
      </c>
      <c r="E102" s="28">
        <v>37</v>
      </c>
      <c r="F102" s="28">
        <v>36</v>
      </c>
      <c r="G102" s="61">
        <v>35</v>
      </c>
      <c r="H102" s="61">
        <v>34</v>
      </c>
      <c r="I102" s="61">
        <v>33</v>
      </c>
      <c r="J102" s="61">
        <v>32</v>
      </c>
      <c r="K102" s="61">
        <v>31</v>
      </c>
      <c r="L102" s="61">
        <v>30</v>
      </c>
      <c r="M102" s="61">
        <v>29</v>
      </c>
      <c r="N102" s="61">
        <v>28</v>
      </c>
      <c r="O102" s="61">
        <v>27</v>
      </c>
      <c r="P102" s="61">
        <v>26</v>
      </c>
      <c r="Q102" s="62">
        <v>25</v>
      </c>
      <c r="R102" s="62">
        <v>24</v>
      </c>
      <c r="S102" s="62">
        <v>23</v>
      </c>
    </row>
    <row r="103" spans="1:19">
      <c r="A103" s="8" t="s">
        <v>118</v>
      </c>
      <c r="B103" s="8" t="s">
        <v>119</v>
      </c>
      <c r="C103" s="58">
        <f>SUM(C102/100)*22.5</f>
        <v>8.7750000000000004</v>
      </c>
      <c r="D103" s="8">
        <f t="shared" ref="D103:S103" si="4">SUM(D102/100)*22.5</f>
        <v>8.5500000000000007</v>
      </c>
      <c r="E103" s="8">
        <f t="shared" si="4"/>
        <v>8.3249999999999993</v>
      </c>
      <c r="F103" s="57">
        <f t="shared" si="4"/>
        <v>8.1</v>
      </c>
      <c r="G103" s="63">
        <f t="shared" si="4"/>
        <v>7.8749999999999991</v>
      </c>
      <c r="H103" s="63">
        <f t="shared" si="4"/>
        <v>7.65</v>
      </c>
      <c r="I103" s="63">
        <f t="shared" si="4"/>
        <v>7.4250000000000007</v>
      </c>
      <c r="J103" s="63">
        <f t="shared" si="4"/>
        <v>7.2</v>
      </c>
      <c r="K103" s="63">
        <f t="shared" si="4"/>
        <v>6.9749999999999996</v>
      </c>
      <c r="L103" s="63">
        <f t="shared" si="4"/>
        <v>6.75</v>
      </c>
      <c r="M103" s="63">
        <f t="shared" si="4"/>
        <v>6.5249999999999995</v>
      </c>
      <c r="N103" s="63">
        <f t="shared" si="4"/>
        <v>6.3000000000000007</v>
      </c>
      <c r="O103" s="63">
        <f t="shared" si="4"/>
        <v>6.0750000000000002</v>
      </c>
      <c r="P103" s="63">
        <f t="shared" si="4"/>
        <v>5.8500000000000005</v>
      </c>
      <c r="Q103" s="63">
        <f t="shared" si="4"/>
        <v>5.625</v>
      </c>
      <c r="R103" s="63">
        <f t="shared" si="4"/>
        <v>5.3999999999999995</v>
      </c>
      <c r="S103" s="63">
        <f t="shared" si="4"/>
        <v>5.1749999999999998</v>
      </c>
    </row>
    <row r="104" spans="1:19">
      <c r="A104" s="60">
        <v>0.25</v>
      </c>
      <c r="C104" s="8">
        <f t="shared" ref="C104:R104" si="5">SUM(C102*0.25)</f>
        <v>9.75</v>
      </c>
      <c r="D104" s="8">
        <f t="shared" si="5"/>
        <v>9.5</v>
      </c>
      <c r="E104" s="8">
        <f t="shared" si="5"/>
        <v>9.25</v>
      </c>
      <c r="F104" s="8">
        <f t="shared" si="5"/>
        <v>9</v>
      </c>
      <c r="G104" s="63">
        <f t="shared" si="5"/>
        <v>8.75</v>
      </c>
      <c r="H104" s="63">
        <f t="shared" si="5"/>
        <v>8.5</v>
      </c>
      <c r="I104" s="63">
        <f t="shared" si="5"/>
        <v>8.25</v>
      </c>
      <c r="J104" s="63">
        <f t="shared" si="5"/>
        <v>8</v>
      </c>
      <c r="K104" s="63">
        <f t="shared" si="5"/>
        <v>7.75</v>
      </c>
      <c r="L104" s="63">
        <f t="shared" si="5"/>
        <v>7.5</v>
      </c>
      <c r="M104" s="63">
        <f t="shared" si="5"/>
        <v>7.25</v>
      </c>
      <c r="N104" s="63">
        <f t="shared" si="5"/>
        <v>7</v>
      </c>
      <c r="O104" s="63">
        <f t="shared" si="5"/>
        <v>6.75</v>
      </c>
      <c r="P104" s="63">
        <f t="shared" si="5"/>
        <v>6.5</v>
      </c>
      <c r="Q104" s="63">
        <f t="shared" si="5"/>
        <v>6.25</v>
      </c>
      <c r="R104" s="63">
        <f t="shared" si="5"/>
        <v>6</v>
      </c>
      <c r="S104" s="63">
        <f>SUM(S102*0.25)</f>
        <v>5.75</v>
      </c>
    </row>
    <row r="105" spans="1:19">
      <c r="A105" s="60">
        <v>0.3</v>
      </c>
      <c r="C105" s="8">
        <f t="shared" ref="C105:R105" si="6">SUM(C102*0.3)</f>
        <v>11.7</v>
      </c>
      <c r="D105" s="8">
        <f t="shared" si="6"/>
        <v>11.4</v>
      </c>
      <c r="E105" s="8">
        <f t="shared" si="6"/>
        <v>11.1</v>
      </c>
      <c r="F105" s="8">
        <f t="shared" si="6"/>
        <v>10.799999999999999</v>
      </c>
      <c r="G105" s="63">
        <f t="shared" si="6"/>
        <v>10.5</v>
      </c>
      <c r="H105" s="63">
        <f t="shared" si="6"/>
        <v>10.199999999999999</v>
      </c>
      <c r="I105" s="63">
        <f t="shared" si="6"/>
        <v>9.9</v>
      </c>
      <c r="J105" s="63">
        <f t="shared" si="6"/>
        <v>9.6</v>
      </c>
      <c r="K105" s="63">
        <f t="shared" si="6"/>
        <v>9.2999999999999989</v>
      </c>
      <c r="L105" s="63">
        <f t="shared" si="6"/>
        <v>9</v>
      </c>
      <c r="M105" s="63">
        <f t="shared" si="6"/>
        <v>8.6999999999999993</v>
      </c>
      <c r="N105" s="63">
        <f t="shared" si="6"/>
        <v>8.4</v>
      </c>
      <c r="O105" s="63">
        <f t="shared" si="6"/>
        <v>8.1</v>
      </c>
      <c r="P105" s="63">
        <f t="shared" si="6"/>
        <v>7.8</v>
      </c>
      <c r="Q105" s="63">
        <f t="shared" si="6"/>
        <v>7.5</v>
      </c>
      <c r="R105" s="63">
        <f t="shared" si="6"/>
        <v>7.1999999999999993</v>
      </c>
      <c r="S105" s="63">
        <f>SUM(S102*0.3)</f>
        <v>6.8999999999999995</v>
      </c>
    </row>
    <row r="106" spans="1:19">
      <c r="A106" s="60">
        <v>0.35</v>
      </c>
      <c r="C106" s="8">
        <f t="shared" ref="C106:R106" si="7">SUM(C102*0.35)</f>
        <v>13.649999999999999</v>
      </c>
      <c r="D106" s="8">
        <f t="shared" si="7"/>
        <v>13.299999999999999</v>
      </c>
      <c r="E106" s="8">
        <f t="shared" si="7"/>
        <v>12.95</v>
      </c>
      <c r="F106" s="8">
        <f t="shared" si="7"/>
        <v>12.6</v>
      </c>
      <c r="G106" s="63">
        <f t="shared" si="7"/>
        <v>12.25</v>
      </c>
      <c r="H106" s="63">
        <f t="shared" si="7"/>
        <v>11.899999999999999</v>
      </c>
      <c r="I106" s="63">
        <f t="shared" si="7"/>
        <v>11.549999999999999</v>
      </c>
      <c r="J106" s="63">
        <f t="shared" si="7"/>
        <v>11.2</v>
      </c>
      <c r="K106" s="63">
        <f t="shared" si="7"/>
        <v>10.85</v>
      </c>
      <c r="L106" s="63">
        <f t="shared" si="7"/>
        <v>10.5</v>
      </c>
      <c r="M106" s="63">
        <f t="shared" si="7"/>
        <v>10.149999999999999</v>
      </c>
      <c r="N106" s="63">
        <f t="shared" si="7"/>
        <v>9.7999999999999989</v>
      </c>
      <c r="O106" s="63">
        <f t="shared" si="7"/>
        <v>9.4499999999999993</v>
      </c>
      <c r="P106" s="63">
        <f t="shared" si="7"/>
        <v>9.1</v>
      </c>
      <c r="Q106" s="63">
        <f t="shared" si="7"/>
        <v>8.75</v>
      </c>
      <c r="R106" s="63">
        <f t="shared" si="7"/>
        <v>8.3999999999999986</v>
      </c>
      <c r="S106" s="63">
        <f>SUM(S102*0.35)</f>
        <v>8.0499999999999989</v>
      </c>
    </row>
    <row r="107" spans="1:19">
      <c r="A107" s="60">
        <v>0.4</v>
      </c>
      <c r="C107" s="8">
        <f t="shared" ref="C107:R107" si="8">SUM(C102*0.4)</f>
        <v>15.600000000000001</v>
      </c>
      <c r="D107" s="8">
        <f t="shared" si="8"/>
        <v>15.200000000000001</v>
      </c>
      <c r="E107" s="8">
        <f t="shared" si="8"/>
        <v>14.8</v>
      </c>
      <c r="F107" s="8">
        <f t="shared" si="8"/>
        <v>14.4</v>
      </c>
      <c r="G107" s="63">
        <f t="shared" si="8"/>
        <v>14</v>
      </c>
      <c r="H107" s="63">
        <f t="shared" si="8"/>
        <v>13.600000000000001</v>
      </c>
      <c r="I107" s="63">
        <f t="shared" si="8"/>
        <v>13.200000000000001</v>
      </c>
      <c r="J107" s="63">
        <f t="shared" si="8"/>
        <v>12.8</v>
      </c>
      <c r="K107" s="63">
        <f t="shared" si="8"/>
        <v>12.4</v>
      </c>
      <c r="L107" s="63">
        <f t="shared" si="8"/>
        <v>12</v>
      </c>
      <c r="M107" s="63">
        <f t="shared" si="8"/>
        <v>11.600000000000001</v>
      </c>
      <c r="N107" s="63">
        <f t="shared" si="8"/>
        <v>11.200000000000001</v>
      </c>
      <c r="O107" s="63">
        <f t="shared" si="8"/>
        <v>10.8</v>
      </c>
      <c r="P107" s="63">
        <f t="shared" si="8"/>
        <v>10.4</v>
      </c>
      <c r="Q107" s="63">
        <f t="shared" si="8"/>
        <v>10</v>
      </c>
      <c r="R107" s="63">
        <f t="shared" si="8"/>
        <v>9.6000000000000014</v>
      </c>
      <c r="S107" s="63">
        <f>SUM(S102*0.4)</f>
        <v>9.2000000000000011</v>
      </c>
    </row>
    <row r="108" spans="1:19">
      <c r="A108" s="8" t="s">
        <v>121</v>
      </c>
    </row>
  </sheetData>
  <mergeCells count="2">
    <mergeCell ref="A98:B98"/>
    <mergeCell ref="A99:B9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"/>
  <sheetViews>
    <sheetView showRuler="0" workbookViewId="0">
      <selection activeCell="B5" sqref="B5:S6"/>
    </sheetView>
  </sheetViews>
  <sheetFormatPr baseColWidth="10" defaultRowHeight="15" x14ac:dyDescent="0"/>
  <cols>
    <col min="2" max="2" width="22.5" customWidth="1"/>
  </cols>
  <sheetData>
    <row r="2" spans="1:19">
      <c r="A2" t="s">
        <v>113</v>
      </c>
    </row>
    <row r="3" spans="1:19">
      <c r="C3" s="33" t="s">
        <v>51</v>
      </c>
      <c r="D3" s="28" t="s">
        <v>75</v>
      </c>
      <c r="E3" s="28" t="s">
        <v>76</v>
      </c>
      <c r="F3" s="28" t="s">
        <v>77</v>
      </c>
      <c r="G3" s="28" t="s">
        <v>98</v>
      </c>
      <c r="H3" s="28" t="s">
        <v>78</v>
      </c>
      <c r="I3" s="28" t="s">
        <v>69</v>
      </c>
      <c r="J3" s="28" t="s">
        <v>68</v>
      </c>
      <c r="K3" s="28" t="s">
        <v>81</v>
      </c>
      <c r="L3" s="28" t="s">
        <v>82</v>
      </c>
      <c r="M3" s="28" t="s">
        <v>83</v>
      </c>
      <c r="N3" s="28" t="s">
        <v>84</v>
      </c>
      <c r="O3" s="28" t="s">
        <v>99</v>
      </c>
      <c r="P3" s="28" t="s">
        <v>85</v>
      </c>
      <c r="Q3" s="28" t="s">
        <v>79</v>
      </c>
      <c r="R3" s="28" t="s">
        <v>80</v>
      </c>
      <c r="S3" s="28" t="s">
        <v>86</v>
      </c>
    </row>
    <row r="4" spans="1:19">
      <c r="B4" t="s">
        <v>112</v>
      </c>
      <c r="C4" s="28">
        <v>261.60000000000002</v>
      </c>
      <c r="D4" s="28">
        <v>293.60000000000002</v>
      </c>
      <c r="E4" s="28">
        <v>329.6</v>
      </c>
      <c r="F4" s="28">
        <v>349.2</v>
      </c>
      <c r="G4" s="28">
        <v>369.9</v>
      </c>
      <c r="H4" s="28">
        <v>392</v>
      </c>
      <c r="I4" s="28">
        <v>440</v>
      </c>
      <c r="J4" s="28">
        <v>493.8</v>
      </c>
      <c r="K4" s="28">
        <v>523.20000000000005</v>
      </c>
      <c r="L4" s="28">
        <v>587.29999999999995</v>
      </c>
      <c r="M4" s="28">
        <v>659.2</v>
      </c>
      <c r="N4" s="28">
        <v>698.4</v>
      </c>
      <c r="O4" s="28">
        <v>739.9</v>
      </c>
      <c r="P4" s="28">
        <v>783.9</v>
      </c>
      <c r="Q4" s="28">
        <v>880</v>
      </c>
      <c r="R4" s="28">
        <v>987.7</v>
      </c>
      <c r="S4" s="28">
        <v>1046.5</v>
      </c>
    </row>
    <row r="5" spans="1:19">
      <c r="B5" t="s">
        <v>114</v>
      </c>
      <c r="C5" s="28">
        <f>SUM(C4*4)</f>
        <v>1046.4000000000001</v>
      </c>
      <c r="D5" s="28">
        <f t="shared" ref="D5:S5" si="0">SUM(D4*4)</f>
        <v>1174.4000000000001</v>
      </c>
      <c r="E5" s="28">
        <f t="shared" si="0"/>
        <v>1318.4</v>
      </c>
      <c r="F5" s="28">
        <f t="shared" si="0"/>
        <v>1396.8</v>
      </c>
      <c r="G5" s="28">
        <f t="shared" si="0"/>
        <v>1479.6</v>
      </c>
      <c r="H5" s="28">
        <f t="shared" si="0"/>
        <v>1568</v>
      </c>
      <c r="I5" s="28">
        <f t="shared" si="0"/>
        <v>1760</v>
      </c>
      <c r="J5" s="28">
        <f t="shared" si="0"/>
        <v>1975.2</v>
      </c>
      <c r="K5" s="28">
        <f t="shared" si="0"/>
        <v>2092.8000000000002</v>
      </c>
      <c r="L5" s="28">
        <f t="shared" si="0"/>
        <v>2349.1999999999998</v>
      </c>
      <c r="M5" s="28">
        <f t="shared" si="0"/>
        <v>2636.8</v>
      </c>
      <c r="N5" s="28">
        <f t="shared" si="0"/>
        <v>2793.6</v>
      </c>
      <c r="O5" s="28">
        <f t="shared" si="0"/>
        <v>2959.6</v>
      </c>
      <c r="P5" s="28">
        <f t="shared" si="0"/>
        <v>3135.6</v>
      </c>
      <c r="Q5" s="28">
        <f t="shared" si="0"/>
        <v>3520</v>
      </c>
      <c r="R5" s="28">
        <f t="shared" si="0"/>
        <v>3950.8</v>
      </c>
      <c r="S5" s="28">
        <f t="shared" si="0"/>
        <v>4186</v>
      </c>
    </row>
    <row r="6" spans="1:19">
      <c r="B6" t="s">
        <v>115</v>
      </c>
      <c r="C6" s="28">
        <f>SUM(C4*9.8)</f>
        <v>2563.6800000000003</v>
      </c>
      <c r="D6" s="28">
        <f t="shared" ref="D6:S6" si="1">SUM(D4*9.8)</f>
        <v>2877.2800000000007</v>
      </c>
      <c r="E6" s="28">
        <f t="shared" si="1"/>
        <v>3230.0800000000004</v>
      </c>
      <c r="F6" s="28">
        <f t="shared" si="1"/>
        <v>3422.1600000000003</v>
      </c>
      <c r="G6" s="28">
        <f t="shared" si="1"/>
        <v>3625.02</v>
      </c>
      <c r="H6" s="28">
        <f t="shared" si="1"/>
        <v>3841.6000000000004</v>
      </c>
      <c r="I6" s="28">
        <f t="shared" si="1"/>
        <v>4312</v>
      </c>
      <c r="J6" s="28">
        <f t="shared" si="1"/>
        <v>4839.2400000000007</v>
      </c>
      <c r="K6" s="28">
        <f t="shared" si="1"/>
        <v>5127.3600000000006</v>
      </c>
      <c r="L6" s="28">
        <f t="shared" si="1"/>
        <v>5755.54</v>
      </c>
      <c r="M6" s="28">
        <f t="shared" si="1"/>
        <v>6460.1600000000008</v>
      </c>
      <c r="N6" s="28">
        <f t="shared" si="1"/>
        <v>6844.3200000000006</v>
      </c>
      <c r="O6" s="28">
        <f t="shared" si="1"/>
        <v>7251.02</v>
      </c>
      <c r="P6" s="28">
        <f t="shared" si="1"/>
        <v>7682.22</v>
      </c>
      <c r="Q6" s="28">
        <f t="shared" si="1"/>
        <v>8624</v>
      </c>
      <c r="R6" s="28">
        <f t="shared" si="1"/>
        <v>9679.4600000000009</v>
      </c>
      <c r="S6" s="28">
        <f t="shared" si="1"/>
        <v>10255.700000000001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AL34"/>
  <sheetViews>
    <sheetView tabSelected="1" showRuler="0" topLeftCell="G17" workbookViewId="0">
      <selection activeCell="X35" sqref="X35"/>
    </sheetView>
  </sheetViews>
  <sheetFormatPr baseColWidth="10" defaultRowHeight="15" x14ac:dyDescent="0"/>
  <cols>
    <col min="21" max="21" width="10.83203125" customWidth="1"/>
  </cols>
  <sheetData>
    <row r="2" spans="20:38">
      <c r="T2" s="43" t="s">
        <v>67</v>
      </c>
      <c r="U2" s="43"/>
      <c r="V2" s="30" t="s">
        <v>51</v>
      </c>
      <c r="W2" s="28" t="s">
        <v>75</v>
      </c>
      <c r="X2" s="28" t="s">
        <v>76</v>
      </c>
      <c r="Y2" s="56" t="s">
        <v>77</v>
      </c>
      <c r="Z2" s="28" t="s">
        <v>98</v>
      </c>
      <c r="AA2" s="28" t="s">
        <v>78</v>
      </c>
      <c r="AB2" s="28" t="s">
        <v>69</v>
      </c>
      <c r="AC2" s="28" t="s">
        <v>68</v>
      </c>
      <c r="AD2" s="28" t="s">
        <v>81</v>
      </c>
      <c r="AE2" s="28" t="s">
        <v>82</v>
      </c>
      <c r="AF2" s="28" t="s">
        <v>83</v>
      </c>
      <c r="AG2" s="31" t="s">
        <v>84</v>
      </c>
      <c r="AH2" s="28" t="s">
        <v>99</v>
      </c>
      <c r="AI2" s="28" t="s">
        <v>85</v>
      </c>
      <c r="AJ2" s="28" t="s">
        <v>79</v>
      </c>
      <c r="AK2" s="28" t="s">
        <v>80</v>
      </c>
      <c r="AL2" s="28" t="s">
        <v>86</v>
      </c>
    </row>
    <row r="3" spans="20:38">
      <c r="T3" s="47" t="s">
        <v>4</v>
      </c>
      <c r="U3" s="48"/>
      <c r="V3" s="30">
        <v>261.60000000000002</v>
      </c>
      <c r="W3" s="72">
        <v>293.7</v>
      </c>
      <c r="X3" s="28">
        <v>329.6</v>
      </c>
      <c r="Y3" s="56">
        <v>349.2</v>
      </c>
      <c r="Z3" s="72">
        <v>370</v>
      </c>
      <c r="AA3" s="31">
        <v>392</v>
      </c>
      <c r="AB3" s="31">
        <v>440</v>
      </c>
      <c r="AC3" s="72">
        <v>493.9</v>
      </c>
      <c r="AD3" s="31">
        <v>523.20000000000005</v>
      </c>
      <c r="AE3" s="31">
        <v>587.29999999999995</v>
      </c>
      <c r="AF3" s="31">
        <v>659.2</v>
      </c>
      <c r="AG3" s="31">
        <v>698.4</v>
      </c>
      <c r="AH3" s="72">
        <v>740</v>
      </c>
      <c r="AI3" s="72">
        <v>784</v>
      </c>
      <c r="AJ3" s="31">
        <v>880</v>
      </c>
      <c r="AK3" s="72">
        <v>987.8</v>
      </c>
      <c r="AL3" s="31">
        <v>1046.5</v>
      </c>
    </row>
    <row r="4" spans="20:38">
      <c r="T4" s="75" t="s">
        <v>114</v>
      </c>
      <c r="U4" s="75"/>
      <c r="V4" s="30">
        <f>SUM(V3*4)</f>
        <v>1046.4000000000001</v>
      </c>
      <c r="W4" s="28">
        <f t="shared" ref="W4:AL4" si="0">SUM(W3*4)</f>
        <v>1174.8</v>
      </c>
      <c r="X4" s="28">
        <f t="shared" si="0"/>
        <v>1318.4</v>
      </c>
      <c r="Y4" s="56">
        <f t="shared" si="0"/>
        <v>1396.8</v>
      </c>
      <c r="Z4" s="31">
        <f t="shared" si="0"/>
        <v>1480</v>
      </c>
      <c r="AA4" s="31">
        <f t="shared" si="0"/>
        <v>1568</v>
      </c>
      <c r="AB4" s="31">
        <f t="shared" si="0"/>
        <v>1760</v>
      </c>
      <c r="AC4" s="31">
        <f t="shared" si="0"/>
        <v>1975.6</v>
      </c>
      <c r="AD4" s="31">
        <f t="shared" si="0"/>
        <v>2092.8000000000002</v>
      </c>
      <c r="AE4" s="31">
        <f t="shared" si="0"/>
        <v>2349.1999999999998</v>
      </c>
      <c r="AF4" s="31">
        <f t="shared" si="0"/>
        <v>2636.8</v>
      </c>
      <c r="AG4" s="31">
        <f t="shared" si="0"/>
        <v>2793.6</v>
      </c>
      <c r="AH4" s="31">
        <f t="shared" si="0"/>
        <v>2960</v>
      </c>
      <c r="AI4" s="31">
        <f t="shared" si="0"/>
        <v>3136</v>
      </c>
      <c r="AJ4" s="31">
        <f t="shared" si="0"/>
        <v>3520</v>
      </c>
      <c r="AK4" s="31">
        <f t="shared" si="0"/>
        <v>3951.2</v>
      </c>
      <c r="AL4" s="31">
        <f t="shared" si="0"/>
        <v>4186</v>
      </c>
    </row>
    <row r="5" spans="20:38">
      <c r="T5" s="75" t="s">
        <v>115</v>
      </c>
      <c r="U5" s="75"/>
      <c r="V5" s="30">
        <f>SUM(V3*9.8)</f>
        <v>2563.6800000000003</v>
      </c>
      <c r="W5" s="28">
        <f t="shared" ref="W5:AL5" si="1">SUM(W3*9.8)</f>
        <v>2878.26</v>
      </c>
      <c r="X5" s="28">
        <f t="shared" si="1"/>
        <v>3230.0800000000004</v>
      </c>
      <c r="Y5" s="56">
        <f t="shared" si="1"/>
        <v>3422.1600000000003</v>
      </c>
      <c r="Z5" s="31">
        <f t="shared" si="1"/>
        <v>3626.0000000000005</v>
      </c>
      <c r="AA5" s="31">
        <f t="shared" si="1"/>
        <v>3841.6000000000004</v>
      </c>
      <c r="AB5" s="31">
        <f t="shared" si="1"/>
        <v>4312</v>
      </c>
      <c r="AC5" s="31">
        <f t="shared" si="1"/>
        <v>4840.22</v>
      </c>
      <c r="AD5" s="31">
        <f t="shared" si="1"/>
        <v>5127.3600000000006</v>
      </c>
      <c r="AE5" s="31">
        <f t="shared" si="1"/>
        <v>5755.54</v>
      </c>
      <c r="AF5" s="31">
        <f t="shared" si="1"/>
        <v>6460.1600000000008</v>
      </c>
      <c r="AG5" s="31">
        <f t="shared" si="1"/>
        <v>6844.3200000000006</v>
      </c>
      <c r="AH5" s="31">
        <f t="shared" si="1"/>
        <v>7252.0000000000009</v>
      </c>
      <c r="AI5" s="31">
        <f t="shared" si="1"/>
        <v>7683.2000000000007</v>
      </c>
      <c r="AJ5" s="31">
        <f t="shared" si="1"/>
        <v>8624</v>
      </c>
      <c r="AK5" s="31">
        <f t="shared" si="1"/>
        <v>9680.44</v>
      </c>
      <c r="AL5" s="31">
        <f t="shared" si="1"/>
        <v>10255.700000000001</v>
      </c>
    </row>
    <row r="6" spans="20:38">
      <c r="T6" s="52" t="s">
        <v>63</v>
      </c>
      <c r="U6" s="53" t="s">
        <v>50</v>
      </c>
      <c r="V6" s="30">
        <v>5</v>
      </c>
      <c r="W6" s="28">
        <v>5</v>
      </c>
      <c r="X6" s="28">
        <v>5</v>
      </c>
      <c r="Y6" s="56">
        <v>5</v>
      </c>
      <c r="Z6" s="31">
        <v>5</v>
      </c>
      <c r="AA6" s="31">
        <v>5</v>
      </c>
      <c r="AB6" s="31">
        <v>5</v>
      </c>
      <c r="AC6" s="31">
        <v>5</v>
      </c>
      <c r="AD6" s="31">
        <v>5</v>
      </c>
      <c r="AE6" s="31">
        <v>5</v>
      </c>
      <c r="AF6" s="31">
        <v>5</v>
      </c>
      <c r="AG6" s="31">
        <v>5</v>
      </c>
      <c r="AH6" s="31">
        <v>5</v>
      </c>
      <c r="AI6" s="31">
        <v>5</v>
      </c>
      <c r="AJ6" s="31">
        <v>5</v>
      </c>
      <c r="AK6" s="31">
        <v>5</v>
      </c>
      <c r="AL6" s="31">
        <v>5</v>
      </c>
    </row>
    <row r="7" spans="20:38">
      <c r="T7" s="52" t="s">
        <v>116</v>
      </c>
      <c r="U7" s="53" t="s">
        <v>117</v>
      </c>
      <c r="V7" s="30">
        <v>22</v>
      </c>
      <c r="W7" s="28">
        <v>22</v>
      </c>
      <c r="X7" s="28">
        <v>22</v>
      </c>
      <c r="Y7" s="56">
        <v>22</v>
      </c>
      <c r="Z7" s="31">
        <v>22</v>
      </c>
      <c r="AA7" s="31">
        <v>22</v>
      </c>
      <c r="AB7" s="31">
        <v>22</v>
      </c>
      <c r="AC7" s="31">
        <v>22</v>
      </c>
      <c r="AD7" s="31">
        <v>22</v>
      </c>
      <c r="AE7" s="31">
        <v>22</v>
      </c>
      <c r="AF7" s="31">
        <v>22</v>
      </c>
      <c r="AG7" s="31">
        <v>22</v>
      </c>
      <c r="AH7" s="31">
        <v>22</v>
      </c>
      <c r="AI7" s="31">
        <v>22</v>
      </c>
      <c r="AJ7" s="31">
        <v>22</v>
      </c>
      <c r="AK7" s="31">
        <v>22</v>
      </c>
      <c r="AL7" s="31">
        <v>22</v>
      </c>
    </row>
    <row r="8" spans="20:38">
      <c r="T8" s="52" t="s">
        <v>53</v>
      </c>
      <c r="U8" s="54" t="s">
        <v>50</v>
      </c>
      <c r="V8" s="30">
        <v>39</v>
      </c>
      <c r="W8" s="28">
        <v>38</v>
      </c>
      <c r="X8" s="28">
        <v>37</v>
      </c>
      <c r="Y8" s="28">
        <v>36</v>
      </c>
      <c r="Z8" s="31">
        <v>35</v>
      </c>
      <c r="AA8" s="31">
        <v>34</v>
      </c>
      <c r="AB8" s="31">
        <v>33</v>
      </c>
      <c r="AC8" s="31">
        <v>32</v>
      </c>
      <c r="AD8" s="31">
        <v>31</v>
      </c>
      <c r="AE8" s="31">
        <v>30</v>
      </c>
      <c r="AF8" s="31">
        <v>29</v>
      </c>
      <c r="AG8" s="31">
        <v>28</v>
      </c>
      <c r="AH8" s="31">
        <v>27</v>
      </c>
      <c r="AI8" s="31">
        <v>26</v>
      </c>
      <c r="AJ8" s="70">
        <v>25</v>
      </c>
      <c r="AK8" s="70">
        <v>24</v>
      </c>
      <c r="AL8" s="70">
        <v>23</v>
      </c>
    </row>
    <row r="9" spans="20:38">
      <c r="T9" s="8" t="s">
        <v>118</v>
      </c>
      <c r="U9" s="8" t="s">
        <v>119</v>
      </c>
      <c r="V9" s="71">
        <f>SUM(V8/100)*22.5</f>
        <v>8.7750000000000004</v>
      </c>
      <c r="W9" s="8">
        <f t="shared" ref="W9:AL9" si="2">SUM(W8/100)*22.5</f>
        <v>8.5500000000000007</v>
      </c>
      <c r="X9" s="8">
        <f t="shared" si="2"/>
        <v>8.3249999999999993</v>
      </c>
      <c r="Y9" s="57">
        <f t="shared" si="2"/>
        <v>8.1</v>
      </c>
      <c r="Z9" s="67">
        <f t="shared" si="2"/>
        <v>7.8749999999999991</v>
      </c>
      <c r="AA9" s="67">
        <f t="shared" si="2"/>
        <v>7.65</v>
      </c>
      <c r="AB9" s="67">
        <f t="shared" si="2"/>
        <v>7.4250000000000007</v>
      </c>
      <c r="AC9" s="67">
        <f t="shared" si="2"/>
        <v>7.2</v>
      </c>
      <c r="AD9" s="67">
        <f t="shared" si="2"/>
        <v>6.9749999999999996</v>
      </c>
      <c r="AE9" s="67">
        <f t="shared" si="2"/>
        <v>6.75</v>
      </c>
      <c r="AF9" s="67">
        <f t="shared" si="2"/>
        <v>6.5249999999999995</v>
      </c>
      <c r="AG9" s="67">
        <f t="shared" si="2"/>
        <v>6.3000000000000007</v>
      </c>
      <c r="AH9" s="67">
        <f t="shared" si="2"/>
        <v>6.0750000000000002</v>
      </c>
      <c r="AI9" s="67">
        <f t="shared" si="2"/>
        <v>5.8500000000000005</v>
      </c>
      <c r="AJ9" s="67">
        <f t="shared" si="2"/>
        <v>5.625</v>
      </c>
      <c r="AK9" s="67">
        <f t="shared" si="2"/>
        <v>5.3999999999999995</v>
      </c>
      <c r="AL9" s="67">
        <f t="shared" si="2"/>
        <v>5.1749999999999998</v>
      </c>
    </row>
    <row r="10" spans="20:38">
      <c r="U10" s="60">
        <v>0.25</v>
      </c>
      <c r="V10" s="71">
        <f t="shared" ref="V10:AK10" si="3">SUM(V8*0.25)</f>
        <v>9.75</v>
      </c>
      <c r="W10" s="8">
        <f t="shared" si="3"/>
        <v>9.5</v>
      </c>
      <c r="X10" s="8">
        <f t="shared" si="3"/>
        <v>9.25</v>
      </c>
      <c r="Y10" s="8">
        <f t="shared" si="3"/>
        <v>9</v>
      </c>
      <c r="Z10" s="67">
        <f t="shared" si="3"/>
        <v>8.75</v>
      </c>
      <c r="AA10" s="67">
        <f t="shared" si="3"/>
        <v>8.5</v>
      </c>
      <c r="AB10" s="67">
        <f t="shared" si="3"/>
        <v>8.25</v>
      </c>
      <c r="AC10" s="67">
        <f t="shared" si="3"/>
        <v>8</v>
      </c>
      <c r="AD10" s="67">
        <f t="shared" si="3"/>
        <v>7.75</v>
      </c>
      <c r="AE10" s="67">
        <f t="shared" si="3"/>
        <v>7.5</v>
      </c>
      <c r="AF10" s="67">
        <f t="shared" si="3"/>
        <v>7.25</v>
      </c>
      <c r="AG10" s="67">
        <f t="shared" si="3"/>
        <v>7</v>
      </c>
      <c r="AH10" s="67">
        <f t="shared" si="3"/>
        <v>6.75</v>
      </c>
      <c r="AI10" s="67">
        <f t="shared" si="3"/>
        <v>6.5</v>
      </c>
      <c r="AJ10" s="67">
        <f t="shared" si="3"/>
        <v>6.25</v>
      </c>
      <c r="AK10" s="67">
        <f t="shared" si="3"/>
        <v>6</v>
      </c>
      <c r="AL10" s="67">
        <f>SUM(AL8*0.25)</f>
        <v>5.75</v>
      </c>
    </row>
    <row r="11" spans="20:38">
      <c r="U11" s="60">
        <v>0.3</v>
      </c>
      <c r="V11" s="71">
        <f t="shared" ref="V11:AK11" si="4">SUM(V8*0.3)</f>
        <v>11.7</v>
      </c>
      <c r="W11" s="8">
        <f t="shared" si="4"/>
        <v>11.4</v>
      </c>
      <c r="X11" s="8">
        <f t="shared" si="4"/>
        <v>11.1</v>
      </c>
      <c r="Y11" s="8">
        <f t="shared" si="4"/>
        <v>10.799999999999999</v>
      </c>
      <c r="Z11" s="67">
        <f t="shared" si="4"/>
        <v>10.5</v>
      </c>
      <c r="AA11" s="67">
        <f t="shared" si="4"/>
        <v>10.199999999999999</v>
      </c>
      <c r="AB11" s="67">
        <f t="shared" si="4"/>
        <v>9.9</v>
      </c>
      <c r="AC11" s="67">
        <f t="shared" si="4"/>
        <v>9.6</v>
      </c>
      <c r="AD11" s="67">
        <f t="shared" si="4"/>
        <v>9.2999999999999989</v>
      </c>
      <c r="AE11" s="67">
        <f t="shared" si="4"/>
        <v>9</v>
      </c>
      <c r="AF11" s="67">
        <f t="shared" si="4"/>
        <v>8.6999999999999993</v>
      </c>
      <c r="AG11" s="67">
        <f t="shared" si="4"/>
        <v>8.4</v>
      </c>
      <c r="AH11" s="67">
        <f t="shared" si="4"/>
        <v>8.1</v>
      </c>
      <c r="AI11" s="67">
        <f t="shared" si="4"/>
        <v>7.8</v>
      </c>
      <c r="AJ11" s="67">
        <f t="shared" si="4"/>
        <v>7.5</v>
      </c>
      <c r="AK11" s="67">
        <f t="shared" si="4"/>
        <v>7.1999999999999993</v>
      </c>
      <c r="AL11" s="67">
        <f>SUM(AL8*0.3)</f>
        <v>6.8999999999999995</v>
      </c>
    </row>
    <row r="12" spans="20:38">
      <c r="U12" s="60">
        <v>0.35</v>
      </c>
      <c r="V12" s="71">
        <f t="shared" ref="V12:AK12" si="5">SUM(V8*0.35)</f>
        <v>13.649999999999999</v>
      </c>
      <c r="W12" s="8">
        <f t="shared" si="5"/>
        <v>13.299999999999999</v>
      </c>
      <c r="X12" s="8">
        <f t="shared" si="5"/>
        <v>12.95</v>
      </c>
      <c r="Y12" s="8">
        <f t="shared" si="5"/>
        <v>12.6</v>
      </c>
      <c r="Z12" s="67">
        <f t="shared" si="5"/>
        <v>12.25</v>
      </c>
      <c r="AA12" s="67">
        <f t="shared" si="5"/>
        <v>11.899999999999999</v>
      </c>
      <c r="AB12" s="67">
        <f t="shared" si="5"/>
        <v>11.549999999999999</v>
      </c>
      <c r="AC12" s="67">
        <f t="shared" si="5"/>
        <v>11.2</v>
      </c>
      <c r="AD12" s="67">
        <f t="shared" si="5"/>
        <v>10.85</v>
      </c>
      <c r="AE12" s="67">
        <f t="shared" si="5"/>
        <v>10.5</v>
      </c>
      <c r="AF12" s="67">
        <f t="shared" si="5"/>
        <v>10.149999999999999</v>
      </c>
      <c r="AG12" s="67">
        <f t="shared" si="5"/>
        <v>9.7999999999999989</v>
      </c>
      <c r="AH12" s="67">
        <f t="shared" si="5"/>
        <v>9.4499999999999993</v>
      </c>
      <c r="AI12" s="67">
        <f t="shared" si="5"/>
        <v>9.1</v>
      </c>
      <c r="AJ12" s="67">
        <f t="shared" si="5"/>
        <v>8.75</v>
      </c>
      <c r="AK12" s="67">
        <f t="shared" si="5"/>
        <v>8.3999999999999986</v>
      </c>
      <c r="AL12" s="67">
        <f>SUM(AL8*0.35)</f>
        <v>8.0499999999999989</v>
      </c>
    </row>
    <row r="13" spans="20:38">
      <c r="U13" s="60">
        <v>0.4</v>
      </c>
      <c r="V13" s="71">
        <f t="shared" ref="V13:AK13" si="6">SUM(V8*0.4)</f>
        <v>15.600000000000001</v>
      </c>
      <c r="W13" s="8">
        <f t="shared" si="6"/>
        <v>15.200000000000001</v>
      </c>
      <c r="X13" s="8">
        <f t="shared" si="6"/>
        <v>14.8</v>
      </c>
      <c r="Y13" s="8">
        <f t="shared" si="6"/>
        <v>14.4</v>
      </c>
      <c r="Z13" s="67">
        <f t="shared" si="6"/>
        <v>14</v>
      </c>
      <c r="AA13" s="67">
        <f t="shared" si="6"/>
        <v>13.600000000000001</v>
      </c>
      <c r="AB13" s="67">
        <f t="shared" si="6"/>
        <v>13.200000000000001</v>
      </c>
      <c r="AC13" s="67">
        <f t="shared" si="6"/>
        <v>12.8</v>
      </c>
      <c r="AD13" s="67">
        <f t="shared" si="6"/>
        <v>12.4</v>
      </c>
      <c r="AE13" s="67">
        <f t="shared" si="6"/>
        <v>12</v>
      </c>
      <c r="AF13" s="67">
        <f t="shared" si="6"/>
        <v>11.600000000000001</v>
      </c>
      <c r="AG13" s="67">
        <f t="shared" si="6"/>
        <v>11.200000000000001</v>
      </c>
      <c r="AH13" s="67">
        <f t="shared" si="6"/>
        <v>10.8</v>
      </c>
      <c r="AI13" s="67">
        <f t="shared" si="6"/>
        <v>10.4</v>
      </c>
      <c r="AJ13" s="67">
        <f t="shared" si="6"/>
        <v>10</v>
      </c>
      <c r="AK13" s="67">
        <f t="shared" si="6"/>
        <v>9.6000000000000014</v>
      </c>
      <c r="AL13" s="67">
        <f>SUM(AL8*0.4)</f>
        <v>9.2000000000000011</v>
      </c>
    </row>
    <row r="14" spans="20:38">
      <c r="T14" s="8" t="s">
        <v>121</v>
      </c>
      <c r="U14" s="8" t="s">
        <v>124</v>
      </c>
      <c r="V14" s="71">
        <v>131.87</v>
      </c>
      <c r="W14" s="8">
        <v>117.48</v>
      </c>
      <c r="X14" s="8">
        <v>104.66</v>
      </c>
      <c r="Y14" s="8">
        <v>98.79</v>
      </c>
      <c r="Z14" s="8">
        <v>93.24</v>
      </c>
      <c r="AA14" s="8">
        <v>88.01</v>
      </c>
      <c r="AB14" s="8">
        <v>78.41</v>
      </c>
      <c r="AC14" s="8">
        <v>69.849999999999994</v>
      </c>
      <c r="AD14" s="8">
        <v>65.930000000000007</v>
      </c>
      <c r="AE14" s="8">
        <v>58.74</v>
      </c>
      <c r="AF14" s="8">
        <v>52.33</v>
      </c>
      <c r="AG14" s="8">
        <v>49.39</v>
      </c>
      <c r="AH14" s="8">
        <v>46.62</v>
      </c>
      <c r="AI14" s="8">
        <v>44.01</v>
      </c>
      <c r="AJ14" s="8">
        <v>39.200000000000003</v>
      </c>
      <c r="AK14" s="8">
        <v>34.93</v>
      </c>
      <c r="AL14" s="8">
        <v>32.97</v>
      </c>
    </row>
    <row r="15" spans="20:38">
      <c r="T15" t="s">
        <v>125</v>
      </c>
      <c r="U15" t="s">
        <v>126</v>
      </c>
      <c r="V15">
        <v>261</v>
      </c>
      <c r="W15">
        <v>293</v>
      </c>
      <c r="X15">
        <v>330</v>
      </c>
      <c r="Y15">
        <v>350</v>
      </c>
      <c r="Z15">
        <v>367</v>
      </c>
      <c r="AA15">
        <v>392</v>
      </c>
      <c r="AB15">
        <v>440</v>
      </c>
      <c r="AC15">
        <v>494</v>
      </c>
      <c r="AD15">
        <v>524</v>
      </c>
      <c r="AE15">
        <v>587</v>
      </c>
      <c r="AF15">
        <v>659</v>
      </c>
      <c r="AG15">
        <v>700</v>
      </c>
      <c r="AH15">
        <v>740</v>
      </c>
      <c r="AI15">
        <v>783</v>
      </c>
      <c r="AJ15">
        <v>880</v>
      </c>
      <c r="AK15">
        <v>988</v>
      </c>
      <c r="AL15">
        <v>1048</v>
      </c>
    </row>
    <row r="16" spans="20:38">
      <c r="V16" s="69" t="s">
        <v>123</v>
      </c>
    </row>
    <row r="17" spans="9:30">
      <c r="I17" s="64" t="s">
        <v>122</v>
      </c>
      <c r="J17" s="64"/>
      <c r="K17" s="31" t="s">
        <v>90</v>
      </c>
      <c r="L17" s="31" t="s">
        <v>95</v>
      </c>
      <c r="M17" s="31" t="s">
        <v>96</v>
      </c>
      <c r="N17" s="65" t="s">
        <v>70</v>
      </c>
      <c r="O17" s="66" t="s">
        <v>71</v>
      </c>
      <c r="P17" s="66" t="s">
        <v>72</v>
      </c>
      <c r="Q17" s="66" t="s">
        <v>73</v>
      </c>
      <c r="R17" s="66" t="s">
        <v>97</v>
      </c>
      <c r="S17" s="66" t="s">
        <v>74</v>
      </c>
      <c r="T17" s="66" t="s">
        <v>88</v>
      </c>
      <c r="U17" s="66" t="s">
        <v>89</v>
      </c>
      <c r="V17" s="30" t="s">
        <v>51</v>
      </c>
      <c r="W17" s="28" t="s">
        <v>75</v>
      </c>
      <c r="X17" s="28" t="s">
        <v>76</v>
      </c>
      <c r="Y17" s="56" t="s">
        <v>77</v>
      </c>
      <c r="Z17" s="28" t="s">
        <v>98</v>
      </c>
      <c r="AA17" s="28" t="s">
        <v>78</v>
      </c>
      <c r="AB17" s="28" t="s">
        <v>69</v>
      </c>
      <c r="AC17" s="28" t="s">
        <v>68</v>
      </c>
      <c r="AD17" s="28" t="s">
        <v>81</v>
      </c>
    </row>
    <row r="18" spans="9:30">
      <c r="I18" s="47" t="s">
        <v>4</v>
      </c>
      <c r="J18" s="48"/>
      <c r="K18" s="31">
        <v>98</v>
      </c>
      <c r="L18" s="31">
        <v>110</v>
      </c>
      <c r="M18" s="31">
        <v>123.4</v>
      </c>
      <c r="N18" s="65">
        <v>130.80000000000001</v>
      </c>
      <c r="O18" s="66">
        <v>146.80000000000001</v>
      </c>
      <c r="P18" s="66">
        <v>164.8</v>
      </c>
      <c r="Q18" s="66">
        <v>174.6</v>
      </c>
      <c r="R18" s="66">
        <v>185</v>
      </c>
      <c r="S18" s="66">
        <v>196</v>
      </c>
      <c r="T18" s="66">
        <v>220</v>
      </c>
      <c r="U18" s="66">
        <v>246.9</v>
      </c>
      <c r="V18" s="30">
        <v>261.60000000000002</v>
      </c>
      <c r="W18" s="28">
        <v>293.60000000000002</v>
      </c>
      <c r="X18" s="28">
        <v>329.6</v>
      </c>
      <c r="Y18" s="56">
        <v>349.2</v>
      </c>
      <c r="Z18" s="31">
        <v>369.9</v>
      </c>
      <c r="AA18" s="31">
        <v>392</v>
      </c>
      <c r="AB18" s="31">
        <v>440</v>
      </c>
      <c r="AC18" s="31">
        <v>493.8</v>
      </c>
      <c r="AD18" s="31">
        <v>523.20000000000005</v>
      </c>
    </row>
    <row r="19" spans="9:30">
      <c r="I19" s="75" t="s">
        <v>114</v>
      </c>
      <c r="J19" s="75"/>
      <c r="K19" s="31">
        <f t="shared" ref="K19:U19" si="7">SUM(K18*4)</f>
        <v>392</v>
      </c>
      <c r="L19" s="31">
        <f t="shared" si="7"/>
        <v>440</v>
      </c>
      <c r="M19" s="31">
        <f t="shared" si="7"/>
        <v>493.6</v>
      </c>
      <c r="N19" s="65">
        <f t="shared" si="7"/>
        <v>523.20000000000005</v>
      </c>
      <c r="O19" s="31">
        <f t="shared" si="7"/>
        <v>587.20000000000005</v>
      </c>
      <c r="P19" s="31">
        <f t="shared" si="7"/>
        <v>659.2</v>
      </c>
      <c r="Q19" s="31">
        <f t="shared" si="7"/>
        <v>698.4</v>
      </c>
      <c r="R19" s="31">
        <f t="shared" si="7"/>
        <v>740</v>
      </c>
      <c r="S19" s="31">
        <f t="shared" si="7"/>
        <v>784</v>
      </c>
      <c r="T19" s="31">
        <f t="shared" si="7"/>
        <v>880</v>
      </c>
      <c r="U19" s="31">
        <f t="shared" si="7"/>
        <v>987.6</v>
      </c>
      <c r="V19" s="30">
        <f>SUM(V18*4)</f>
        <v>1046.4000000000001</v>
      </c>
      <c r="W19" s="28">
        <f t="shared" ref="W19:AD19" si="8">SUM(W18*4)</f>
        <v>1174.4000000000001</v>
      </c>
      <c r="X19" s="28">
        <f t="shared" si="8"/>
        <v>1318.4</v>
      </c>
      <c r="Y19" s="56">
        <f t="shared" si="8"/>
        <v>1396.8</v>
      </c>
      <c r="Z19" s="31">
        <f t="shared" si="8"/>
        <v>1479.6</v>
      </c>
      <c r="AA19" s="31">
        <f t="shared" si="8"/>
        <v>1568</v>
      </c>
      <c r="AB19" s="31">
        <f t="shared" si="8"/>
        <v>1760</v>
      </c>
      <c r="AC19" s="31">
        <f t="shared" si="8"/>
        <v>1975.2</v>
      </c>
      <c r="AD19" s="31">
        <f t="shared" si="8"/>
        <v>2092.8000000000002</v>
      </c>
    </row>
    <row r="20" spans="9:30">
      <c r="I20" s="75" t="s">
        <v>115</v>
      </c>
      <c r="J20" s="75"/>
      <c r="K20" s="31">
        <f t="shared" ref="K20:U20" si="9">SUM(K18*9.8)</f>
        <v>960.40000000000009</v>
      </c>
      <c r="L20" s="31">
        <f t="shared" si="9"/>
        <v>1078</v>
      </c>
      <c r="M20" s="31">
        <f t="shared" si="9"/>
        <v>1209.3200000000002</v>
      </c>
      <c r="N20" s="65">
        <f t="shared" si="9"/>
        <v>1281.8400000000001</v>
      </c>
      <c r="O20" s="31">
        <f t="shared" si="9"/>
        <v>1438.6400000000003</v>
      </c>
      <c r="P20" s="31">
        <f t="shared" si="9"/>
        <v>1615.0400000000002</v>
      </c>
      <c r="Q20" s="31">
        <f t="shared" si="9"/>
        <v>1711.0800000000002</v>
      </c>
      <c r="R20" s="31">
        <f t="shared" si="9"/>
        <v>1813.0000000000002</v>
      </c>
      <c r="S20" s="31">
        <f t="shared" si="9"/>
        <v>1920.8000000000002</v>
      </c>
      <c r="T20" s="31">
        <f t="shared" si="9"/>
        <v>2156</v>
      </c>
      <c r="U20" s="31">
        <f t="shared" si="9"/>
        <v>2419.6200000000003</v>
      </c>
      <c r="V20" s="30">
        <f>SUM(V18*9.8)</f>
        <v>2563.6800000000003</v>
      </c>
      <c r="W20" s="28">
        <f t="shared" ref="W20:AD20" si="10">SUM(W18*9.8)</f>
        <v>2877.2800000000007</v>
      </c>
      <c r="X20" s="28">
        <f t="shared" si="10"/>
        <v>3230.0800000000004</v>
      </c>
      <c r="Y20" s="56">
        <f t="shared" si="10"/>
        <v>3422.1600000000003</v>
      </c>
      <c r="Z20" s="31">
        <f t="shared" si="10"/>
        <v>3625.02</v>
      </c>
      <c r="AA20" s="31">
        <f t="shared" si="10"/>
        <v>3841.6000000000004</v>
      </c>
      <c r="AB20" s="31">
        <f t="shared" si="10"/>
        <v>4312</v>
      </c>
      <c r="AC20" s="31">
        <f t="shared" si="10"/>
        <v>4839.2400000000007</v>
      </c>
      <c r="AD20" s="31">
        <f t="shared" si="10"/>
        <v>5127.3600000000006</v>
      </c>
    </row>
    <row r="21" spans="9:30">
      <c r="I21" s="52" t="s">
        <v>63</v>
      </c>
      <c r="J21" s="53" t="s">
        <v>50</v>
      </c>
      <c r="K21" s="31">
        <v>5</v>
      </c>
      <c r="L21" s="31">
        <v>5</v>
      </c>
      <c r="M21" s="31">
        <v>5</v>
      </c>
      <c r="N21" s="65">
        <v>5</v>
      </c>
      <c r="O21" s="31">
        <v>5</v>
      </c>
      <c r="P21" s="31">
        <v>5</v>
      </c>
      <c r="Q21" s="31">
        <v>5</v>
      </c>
      <c r="R21" s="31">
        <v>5</v>
      </c>
      <c r="S21" s="31">
        <v>5</v>
      </c>
      <c r="T21" s="31">
        <v>5</v>
      </c>
      <c r="U21" s="31">
        <v>5</v>
      </c>
      <c r="V21" s="30">
        <v>5</v>
      </c>
      <c r="W21" s="28">
        <v>5</v>
      </c>
      <c r="X21" s="28">
        <v>5</v>
      </c>
      <c r="Y21" s="56">
        <v>5</v>
      </c>
      <c r="Z21" s="31">
        <v>5</v>
      </c>
      <c r="AA21" s="31">
        <v>5</v>
      </c>
      <c r="AB21" s="31">
        <v>5</v>
      </c>
      <c r="AC21" s="31">
        <v>5</v>
      </c>
      <c r="AD21" s="31">
        <v>5</v>
      </c>
    </row>
    <row r="22" spans="9:30">
      <c r="I22" s="52" t="s">
        <v>116</v>
      </c>
      <c r="J22" s="53" t="s">
        <v>117</v>
      </c>
      <c r="K22" s="31">
        <v>22</v>
      </c>
      <c r="L22" s="31">
        <v>22</v>
      </c>
      <c r="M22" s="31">
        <v>22</v>
      </c>
      <c r="N22" s="65">
        <v>22</v>
      </c>
      <c r="O22" s="31">
        <v>22</v>
      </c>
      <c r="P22" s="31">
        <v>22</v>
      </c>
      <c r="Q22" s="31">
        <v>22</v>
      </c>
      <c r="R22" s="31">
        <v>22</v>
      </c>
      <c r="S22" s="31">
        <v>22</v>
      </c>
      <c r="T22" s="31">
        <v>22</v>
      </c>
      <c r="U22" s="31">
        <v>22</v>
      </c>
      <c r="V22" s="30">
        <v>22</v>
      </c>
      <c r="W22" s="28">
        <v>22</v>
      </c>
      <c r="X22" s="28">
        <v>22</v>
      </c>
      <c r="Y22" s="56">
        <v>22</v>
      </c>
      <c r="Z22" s="31">
        <v>22</v>
      </c>
      <c r="AA22" s="31">
        <v>22</v>
      </c>
      <c r="AB22" s="31">
        <v>22</v>
      </c>
      <c r="AC22" s="31">
        <v>22</v>
      </c>
      <c r="AD22" s="31">
        <v>22</v>
      </c>
    </row>
    <row r="23" spans="9:30">
      <c r="I23" s="52" t="s">
        <v>53</v>
      </c>
      <c r="J23" s="54" t="s">
        <v>50</v>
      </c>
      <c r="K23" s="31">
        <v>50</v>
      </c>
      <c r="L23" s="31">
        <v>49</v>
      </c>
      <c r="M23" s="31">
        <v>48</v>
      </c>
      <c r="N23" s="65">
        <v>47</v>
      </c>
      <c r="O23" s="66">
        <v>46</v>
      </c>
      <c r="P23" s="66">
        <v>45</v>
      </c>
      <c r="Q23" s="66">
        <v>44</v>
      </c>
      <c r="R23" s="66">
        <v>43</v>
      </c>
      <c r="S23" s="66">
        <v>42</v>
      </c>
      <c r="T23" s="66">
        <v>41</v>
      </c>
      <c r="U23" s="66">
        <v>40</v>
      </c>
      <c r="V23" s="30">
        <v>39</v>
      </c>
      <c r="W23" s="28">
        <v>38</v>
      </c>
      <c r="X23" s="28">
        <v>37</v>
      </c>
      <c r="Y23" s="28">
        <v>36</v>
      </c>
      <c r="Z23" s="31">
        <v>35</v>
      </c>
      <c r="AA23" s="31">
        <v>34</v>
      </c>
      <c r="AB23" s="31">
        <v>33</v>
      </c>
      <c r="AC23" s="31">
        <v>32</v>
      </c>
      <c r="AD23" s="31">
        <v>31</v>
      </c>
    </row>
    <row r="24" spans="9:30">
      <c r="I24" s="8" t="s">
        <v>118</v>
      </c>
      <c r="J24" s="8" t="s">
        <v>119</v>
      </c>
      <c r="K24" s="67">
        <f t="shared" ref="K24:U24" si="11">SUM(K23/100)*22.5</f>
        <v>11.25</v>
      </c>
      <c r="L24" s="67">
        <f t="shared" si="11"/>
        <v>11.025</v>
      </c>
      <c r="M24" s="67">
        <f t="shared" si="11"/>
        <v>10.799999999999999</v>
      </c>
      <c r="N24" s="68">
        <f t="shared" si="11"/>
        <v>10.574999999999999</v>
      </c>
      <c r="O24" s="67">
        <f t="shared" si="11"/>
        <v>10.35</v>
      </c>
      <c r="P24" s="67">
        <f t="shared" si="11"/>
        <v>10.125</v>
      </c>
      <c r="Q24" s="67">
        <f t="shared" si="11"/>
        <v>9.9</v>
      </c>
      <c r="R24" s="67">
        <f t="shared" si="11"/>
        <v>9.6750000000000007</v>
      </c>
      <c r="S24" s="67">
        <f t="shared" si="11"/>
        <v>9.4499999999999993</v>
      </c>
      <c r="T24" s="67">
        <f t="shared" si="11"/>
        <v>9.2249999999999996</v>
      </c>
      <c r="U24" s="67">
        <f t="shared" si="11"/>
        <v>9</v>
      </c>
      <c r="V24" s="71">
        <f>SUM(V23/100)*22.5</f>
        <v>8.7750000000000004</v>
      </c>
      <c r="W24" s="8">
        <f t="shared" ref="W24:AD24" si="12">SUM(W23/100)*22.5</f>
        <v>8.5500000000000007</v>
      </c>
      <c r="X24" s="8">
        <f t="shared" si="12"/>
        <v>8.3249999999999993</v>
      </c>
      <c r="Y24" s="57">
        <f t="shared" si="12"/>
        <v>8.1</v>
      </c>
      <c r="Z24" s="67">
        <f t="shared" si="12"/>
        <v>7.8749999999999991</v>
      </c>
      <c r="AA24" s="67">
        <f t="shared" si="12"/>
        <v>7.65</v>
      </c>
      <c r="AB24" s="67">
        <f t="shared" si="12"/>
        <v>7.4250000000000007</v>
      </c>
      <c r="AC24" s="67">
        <f t="shared" si="12"/>
        <v>7.2</v>
      </c>
      <c r="AD24" s="67">
        <f t="shared" si="12"/>
        <v>6.9749999999999996</v>
      </c>
    </row>
    <row r="25" spans="9:30">
      <c r="J25" s="60">
        <v>0.25</v>
      </c>
      <c r="K25" s="67">
        <f t="shared" ref="K25:U25" si="13">SUM(K23*0.25)</f>
        <v>12.5</v>
      </c>
      <c r="L25" s="67">
        <f t="shared" si="13"/>
        <v>12.25</v>
      </c>
      <c r="M25" s="67">
        <f t="shared" si="13"/>
        <v>12</v>
      </c>
      <c r="N25" s="68">
        <f t="shared" si="13"/>
        <v>11.75</v>
      </c>
      <c r="O25" s="67">
        <f t="shared" si="13"/>
        <v>11.5</v>
      </c>
      <c r="P25" s="67">
        <f t="shared" si="13"/>
        <v>11.25</v>
      </c>
      <c r="Q25" s="67">
        <f t="shared" si="13"/>
        <v>11</v>
      </c>
      <c r="R25" s="67">
        <f t="shared" si="13"/>
        <v>10.75</v>
      </c>
      <c r="S25" s="67">
        <f t="shared" si="13"/>
        <v>10.5</v>
      </c>
      <c r="T25" s="67">
        <f t="shared" si="13"/>
        <v>10.25</v>
      </c>
      <c r="U25" s="67">
        <f t="shared" si="13"/>
        <v>10</v>
      </c>
      <c r="V25" s="71">
        <f t="shared" ref="V25:AD25" si="14">SUM(V23*0.25)</f>
        <v>9.75</v>
      </c>
      <c r="W25" s="8">
        <f t="shared" si="14"/>
        <v>9.5</v>
      </c>
      <c r="X25" s="8">
        <f t="shared" si="14"/>
        <v>9.25</v>
      </c>
      <c r="Y25" s="8">
        <f t="shared" si="14"/>
        <v>9</v>
      </c>
      <c r="Z25" s="67">
        <f t="shared" si="14"/>
        <v>8.75</v>
      </c>
      <c r="AA25" s="67">
        <f t="shared" si="14"/>
        <v>8.5</v>
      </c>
      <c r="AB25" s="67">
        <f t="shared" si="14"/>
        <v>8.25</v>
      </c>
      <c r="AC25" s="67">
        <f t="shared" si="14"/>
        <v>8</v>
      </c>
      <c r="AD25" s="67">
        <f t="shared" si="14"/>
        <v>7.75</v>
      </c>
    </row>
    <row r="26" spans="9:30">
      <c r="J26" s="60">
        <v>0.3</v>
      </c>
      <c r="K26" s="67">
        <f t="shared" ref="K26:U26" si="15">SUM(K23*0.3)</f>
        <v>15</v>
      </c>
      <c r="L26" s="67">
        <f t="shared" si="15"/>
        <v>14.7</v>
      </c>
      <c r="M26" s="67">
        <f t="shared" si="15"/>
        <v>14.399999999999999</v>
      </c>
      <c r="N26" s="68">
        <f t="shared" si="15"/>
        <v>14.1</v>
      </c>
      <c r="O26" s="67">
        <f t="shared" si="15"/>
        <v>13.799999999999999</v>
      </c>
      <c r="P26" s="67">
        <f t="shared" si="15"/>
        <v>13.5</v>
      </c>
      <c r="Q26" s="67">
        <f t="shared" si="15"/>
        <v>13.2</v>
      </c>
      <c r="R26" s="67">
        <f t="shared" si="15"/>
        <v>12.9</v>
      </c>
      <c r="S26" s="67">
        <f t="shared" si="15"/>
        <v>12.6</v>
      </c>
      <c r="T26" s="67">
        <f t="shared" si="15"/>
        <v>12.299999999999999</v>
      </c>
      <c r="U26" s="67">
        <f t="shared" si="15"/>
        <v>12</v>
      </c>
      <c r="V26" s="71">
        <f t="shared" ref="V26:AD26" si="16">SUM(V23*0.3)</f>
        <v>11.7</v>
      </c>
      <c r="W26" s="8">
        <f t="shared" si="16"/>
        <v>11.4</v>
      </c>
      <c r="X26" s="8">
        <f t="shared" si="16"/>
        <v>11.1</v>
      </c>
      <c r="Y26" s="8">
        <f t="shared" si="16"/>
        <v>10.799999999999999</v>
      </c>
      <c r="Z26" s="67">
        <f t="shared" si="16"/>
        <v>10.5</v>
      </c>
      <c r="AA26" s="67">
        <f t="shared" si="16"/>
        <v>10.199999999999999</v>
      </c>
      <c r="AB26" s="67">
        <f t="shared" si="16"/>
        <v>9.9</v>
      </c>
      <c r="AC26" s="67">
        <f t="shared" si="16"/>
        <v>9.6</v>
      </c>
      <c r="AD26" s="67">
        <f t="shared" si="16"/>
        <v>9.2999999999999989</v>
      </c>
    </row>
    <row r="27" spans="9:30">
      <c r="J27" s="60">
        <v>0.35</v>
      </c>
      <c r="K27" s="67">
        <f t="shared" ref="K27:U27" si="17">SUM(K23*0.35)</f>
        <v>17.5</v>
      </c>
      <c r="L27" s="67">
        <f t="shared" si="17"/>
        <v>17.149999999999999</v>
      </c>
      <c r="M27" s="67">
        <f t="shared" si="17"/>
        <v>16.799999999999997</v>
      </c>
      <c r="N27" s="68">
        <f t="shared" si="17"/>
        <v>16.45</v>
      </c>
      <c r="O27" s="67">
        <f t="shared" si="17"/>
        <v>16.099999999999998</v>
      </c>
      <c r="P27" s="67">
        <f t="shared" si="17"/>
        <v>15.749999999999998</v>
      </c>
      <c r="Q27" s="67">
        <f t="shared" si="17"/>
        <v>15.399999999999999</v>
      </c>
      <c r="R27" s="67">
        <f t="shared" si="17"/>
        <v>15.049999999999999</v>
      </c>
      <c r="S27" s="67">
        <f t="shared" si="17"/>
        <v>14.7</v>
      </c>
      <c r="T27" s="67">
        <f t="shared" si="17"/>
        <v>14.35</v>
      </c>
      <c r="U27" s="67">
        <f t="shared" si="17"/>
        <v>14</v>
      </c>
      <c r="V27" s="71">
        <f t="shared" ref="V27:AD27" si="18">SUM(V23*0.35)</f>
        <v>13.649999999999999</v>
      </c>
      <c r="W27" s="8">
        <f t="shared" si="18"/>
        <v>13.299999999999999</v>
      </c>
      <c r="X27" s="8">
        <f t="shared" si="18"/>
        <v>12.95</v>
      </c>
      <c r="Y27" s="8">
        <f t="shared" si="18"/>
        <v>12.6</v>
      </c>
      <c r="Z27" s="67">
        <f t="shared" si="18"/>
        <v>12.25</v>
      </c>
      <c r="AA27" s="67">
        <f t="shared" si="18"/>
        <v>11.899999999999999</v>
      </c>
      <c r="AB27" s="67">
        <f t="shared" si="18"/>
        <v>11.549999999999999</v>
      </c>
      <c r="AC27" s="67">
        <f t="shared" si="18"/>
        <v>11.2</v>
      </c>
      <c r="AD27" s="67">
        <f t="shared" si="18"/>
        <v>10.85</v>
      </c>
    </row>
    <row r="28" spans="9:30">
      <c r="J28" s="60">
        <v>0.4</v>
      </c>
      <c r="K28" s="67">
        <f t="shared" ref="K28:U28" si="19">SUM(K23*0.4)</f>
        <v>20</v>
      </c>
      <c r="L28" s="67">
        <f t="shared" si="19"/>
        <v>19.600000000000001</v>
      </c>
      <c r="M28" s="67">
        <f t="shared" si="19"/>
        <v>19.200000000000003</v>
      </c>
      <c r="N28" s="68">
        <f t="shared" si="19"/>
        <v>18.8</v>
      </c>
      <c r="O28" s="67">
        <f t="shared" si="19"/>
        <v>18.400000000000002</v>
      </c>
      <c r="P28" s="67">
        <f t="shared" si="19"/>
        <v>18</v>
      </c>
      <c r="Q28" s="67">
        <f t="shared" si="19"/>
        <v>17.600000000000001</v>
      </c>
      <c r="R28" s="67">
        <f t="shared" si="19"/>
        <v>17.2</v>
      </c>
      <c r="S28" s="67">
        <f t="shared" si="19"/>
        <v>16.8</v>
      </c>
      <c r="T28" s="67">
        <f t="shared" si="19"/>
        <v>16.400000000000002</v>
      </c>
      <c r="U28" s="67">
        <f t="shared" si="19"/>
        <v>16</v>
      </c>
      <c r="V28" s="71">
        <f t="shared" ref="V28:AD28" si="20">SUM(V23*0.4)</f>
        <v>15.600000000000001</v>
      </c>
      <c r="W28" s="8">
        <f t="shared" si="20"/>
        <v>15.200000000000001</v>
      </c>
      <c r="X28" s="8">
        <f t="shared" si="20"/>
        <v>14.8</v>
      </c>
      <c r="Y28" s="8">
        <f t="shared" si="20"/>
        <v>14.4</v>
      </c>
      <c r="Z28" s="67">
        <f t="shared" si="20"/>
        <v>14</v>
      </c>
      <c r="AA28" s="67">
        <f t="shared" si="20"/>
        <v>13.600000000000001</v>
      </c>
      <c r="AB28" s="67">
        <f t="shared" si="20"/>
        <v>13.200000000000001</v>
      </c>
      <c r="AC28" s="67">
        <f t="shared" si="20"/>
        <v>12.8</v>
      </c>
      <c r="AD28" s="67">
        <f t="shared" si="20"/>
        <v>12.4</v>
      </c>
    </row>
    <row r="29" spans="9:30">
      <c r="I29" s="8" t="s">
        <v>121</v>
      </c>
      <c r="J29" s="8" t="s">
        <v>124</v>
      </c>
      <c r="K29">
        <v>352.04</v>
      </c>
      <c r="L29">
        <v>313.64</v>
      </c>
      <c r="M29">
        <v>279.42</v>
      </c>
      <c r="N29">
        <v>263.74</v>
      </c>
      <c r="O29">
        <v>234.96</v>
      </c>
      <c r="P29">
        <v>209.33</v>
      </c>
      <c r="Q29">
        <v>197.58</v>
      </c>
      <c r="R29">
        <v>186.49</v>
      </c>
      <c r="S29">
        <v>176.02</v>
      </c>
      <c r="T29">
        <v>156.82</v>
      </c>
      <c r="U29">
        <v>139.71</v>
      </c>
      <c r="V29" s="71">
        <f t="shared" ref="V29:AC29" si="21">V14</f>
        <v>131.87</v>
      </c>
      <c r="W29" s="8">
        <f t="shared" si="21"/>
        <v>117.48</v>
      </c>
      <c r="X29" s="8">
        <f t="shared" si="21"/>
        <v>104.66</v>
      </c>
      <c r="Y29" s="8">
        <f t="shared" si="21"/>
        <v>98.79</v>
      </c>
      <c r="Z29" s="8">
        <f t="shared" si="21"/>
        <v>93.24</v>
      </c>
      <c r="AA29" s="8">
        <f t="shared" si="21"/>
        <v>88.01</v>
      </c>
      <c r="AB29" s="8">
        <f t="shared" si="21"/>
        <v>78.41</v>
      </c>
      <c r="AC29" s="8">
        <f t="shared" si="21"/>
        <v>69.849999999999994</v>
      </c>
      <c r="AD29" s="8">
        <f>AD14</f>
        <v>65.930000000000007</v>
      </c>
    </row>
    <row r="30" spans="9:30">
      <c r="I30" t="s">
        <v>127</v>
      </c>
      <c r="K30" s="76">
        <f>SUM(K29/4)</f>
        <v>88.01</v>
      </c>
      <c r="L30" s="76">
        <f t="shared" ref="L30:AD30" si="22">SUM(L29/4)</f>
        <v>78.41</v>
      </c>
      <c r="M30" s="76">
        <f t="shared" si="22"/>
        <v>69.855000000000004</v>
      </c>
      <c r="N30" s="76">
        <f t="shared" si="22"/>
        <v>65.935000000000002</v>
      </c>
      <c r="O30" s="76">
        <f t="shared" si="22"/>
        <v>58.74</v>
      </c>
      <c r="P30" s="76">
        <f t="shared" si="22"/>
        <v>52.332500000000003</v>
      </c>
      <c r="Q30" s="76">
        <f t="shared" si="22"/>
        <v>49.395000000000003</v>
      </c>
      <c r="R30" s="76">
        <f t="shared" si="22"/>
        <v>46.622500000000002</v>
      </c>
      <c r="S30" s="76">
        <f t="shared" si="22"/>
        <v>44.005000000000003</v>
      </c>
      <c r="T30" s="76">
        <f t="shared" si="22"/>
        <v>39.204999999999998</v>
      </c>
      <c r="U30" s="76">
        <f t="shared" si="22"/>
        <v>34.927500000000002</v>
      </c>
      <c r="V30" s="76">
        <f t="shared" si="22"/>
        <v>32.967500000000001</v>
      </c>
      <c r="W30" s="76">
        <f t="shared" si="22"/>
        <v>29.37</v>
      </c>
      <c r="X30" s="76">
        <f t="shared" si="22"/>
        <v>26.164999999999999</v>
      </c>
      <c r="Y30" s="76">
        <f t="shared" si="22"/>
        <v>24.697500000000002</v>
      </c>
      <c r="Z30" s="76">
        <f t="shared" si="22"/>
        <v>23.31</v>
      </c>
      <c r="AA30" s="76">
        <f t="shared" si="22"/>
        <v>22.002500000000001</v>
      </c>
      <c r="AB30" s="76">
        <f t="shared" si="22"/>
        <v>19.602499999999999</v>
      </c>
      <c r="AC30" s="76">
        <f t="shared" si="22"/>
        <v>17.462499999999999</v>
      </c>
      <c r="AD30" s="76">
        <f t="shared" si="22"/>
        <v>16.482500000000002</v>
      </c>
    </row>
    <row r="31" spans="9:30">
      <c r="I31" t="s">
        <v>128</v>
      </c>
      <c r="K31">
        <v>88</v>
      </c>
      <c r="L31">
        <v>79</v>
      </c>
      <c r="M31">
        <v>70</v>
      </c>
      <c r="N31">
        <v>66</v>
      </c>
      <c r="O31">
        <v>59</v>
      </c>
      <c r="P31">
        <v>53</v>
      </c>
      <c r="Q31">
        <v>50</v>
      </c>
      <c r="R31">
        <v>47</v>
      </c>
      <c r="S31">
        <v>44</v>
      </c>
      <c r="T31">
        <v>40</v>
      </c>
      <c r="U31">
        <v>35</v>
      </c>
      <c r="V31">
        <v>33</v>
      </c>
      <c r="W31">
        <v>30</v>
      </c>
      <c r="X31">
        <v>27</v>
      </c>
      <c r="Y31">
        <v>25</v>
      </c>
      <c r="Z31">
        <v>24</v>
      </c>
      <c r="AA31">
        <v>22</v>
      </c>
      <c r="AB31">
        <v>20</v>
      </c>
      <c r="AC31">
        <v>18</v>
      </c>
      <c r="AD31">
        <v>17</v>
      </c>
    </row>
    <row r="32" spans="9:30">
      <c r="I32" t="s">
        <v>129</v>
      </c>
      <c r="K32" s="79">
        <v>91</v>
      </c>
      <c r="L32" s="64">
        <v>82</v>
      </c>
      <c r="M32" s="77">
        <v>73</v>
      </c>
      <c r="N32" s="80">
        <v>69</v>
      </c>
      <c r="O32" s="81">
        <v>62</v>
      </c>
      <c r="P32" s="82">
        <v>56</v>
      </c>
      <c r="Q32" s="83">
        <v>53</v>
      </c>
      <c r="R32" s="84">
        <v>50</v>
      </c>
      <c r="S32" s="83">
        <v>47</v>
      </c>
      <c r="T32" s="82">
        <v>43</v>
      </c>
      <c r="U32" s="86">
        <v>38</v>
      </c>
      <c r="V32" s="78">
        <v>36</v>
      </c>
      <c r="W32" s="86">
        <v>33</v>
      </c>
      <c r="X32" s="80">
        <v>30</v>
      </c>
      <c r="Y32" s="81">
        <v>28</v>
      </c>
      <c r="Z32" s="77">
        <v>27</v>
      </c>
      <c r="AA32" s="85">
        <v>25</v>
      </c>
      <c r="AB32" s="85">
        <v>23</v>
      </c>
      <c r="AC32" s="86">
        <v>21</v>
      </c>
      <c r="AD32" s="78">
        <v>20</v>
      </c>
    </row>
    <row r="34" spans="11:24">
      <c r="K34">
        <v>1</v>
      </c>
      <c r="L34">
        <v>2</v>
      </c>
      <c r="M34">
        <v>3</v>
      </c>
      <c r="N34">
        <v>4</v>
      </c>
      <c r="O34">
        <v>5</v>
      </c>
      <c r="P34">
        <v>6</v>
      </c>
      <c r="Q34">
        <v>7</v>
      </c>
      <c r="R34">
        <v>8</v>
      </c>
      <c r="U34">
        <v>9</v>
      </c>
      <c r="X34" t="s">
        <v>130</v>
      </c>
    </row>
  </sheetData>
  <mergeCells count="4">
    <mergeCell ref="T4:U4"/>
    <mergeCell ref="T5:U5"/>
    <mergeCell ref="I19:J19"/>
    <mergeCell ref="I20:J2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Merrow-Smith</dc:creator>
  <cp:lastModifiedBy>Peter Merrow-Smith</cp:lastModifiedBy>
  <dcterms:created xsi:type="dcterms:W3CDTF">2018-10-15T06:01:27Z</dcterms:created>
  <dcterms:modified xsi:type="dcterms:W3CDTF">2019-03-01T14:18:20Z</dcterms:modified>
</cp:coreProperties>
</file>